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lbo\Desktop\ブログ用ツール\所得税計算ツール（源泉徴収票）\"/>
    </mc:Choice>
  </mc:AlternateContent>
  <xr:revisionPtr revIDLastSave="0" documentId="13_ncr:1_{40ECF862-82D7-4AAA-B342-A714983D3B1E}" xr6:coauthVersionLast="45" xr6:coauthVersionMax="45" xr10:uidLastSave="{00000000-0000-0000-0000-000000000000}"/>
  <bookViews>
    <workbookView xWindow="-120" yWindow="-120" windowWidth="20730" windowHeight="11160" xr2:uid="{D99EB7F3-0959-434C-94B9-20A3882815B7}"/>
  </bookViews>
  <sheets>
    <sheet name="源泉徴収票様式" sheetId="1" r:id="rId1"/>
    <sheet name="源泉徴収票様式(住民税)" sheetId="3" state="hidden" r:id="rId2"/>
    <sheet name="table" sheetId="2" state="hidden" r:id="rId3"/>
  </sheets>
  <definedNames>
    <definedName name="_xlnm.Print_Area" localSheetId="0">源泉徴収票様式!$A$1:$AM$52</definedName>
    <definedName name="_xlnm.Print_Area" localSheetId="1">'源泉徴収票様式(住民税)'!$A$1:$AM$52</definedName>
    <definedName name="基礎控除">table!$B$40:$C$43</definedName>
    <definedName name="給与所得控除">table!$B$2:$D$7</definedName>
    <definedName name="旧生命保険料">table!$F$7:$H$10</definedName>
    <definedName name="住民税基礎控除">table!$B$47:$C$50</definedName>
    <definedName name="住民税旧生命保険料">table!$F$41:$H$44</definedName>
    <definedName name="住民税新生命保険料">table!$F$36:$H$39</definedName>
    <definedName name="住民税配偶者控除">table!$B$23:$D$27</definedName>
    <definedName name="住民税配偶者特別控除">table!$F$25:$I$33</definedName>
    <definedName name="所得割非課税">table!$B$30:$D$37</definedName>
    <definedName name="所得税率">table!$B$15:$D$21</definedName>
    <definedName name="新生命保険料">table!$F$2:$H$5</definedName>
    <definedName name="申告割合">table!$G$54:$H$58</definedName>
    <definedName name="特例割合">table!$B$54:$C$60</definedName>
    <definedName name="配偶者控除">table!$B$10:$D$13</definedName>
    <definedName name="配偶者特別控除">table!$F$13:$I$22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D7" i="2"/>
  <c r="H58" i="2" l="1"/>
  <c r="H57" i="2"/>
  <c r="H56" i="2"/>
  <c r="H55" i="2"/>
  <c r="H54" i="2"/>
  <c r="C60" i="2"/>
  <c r="C59" i="2"/>
  <c r="C58" i="2"/>
  <c r="C57" i="2"/>
  <c r="C56" i="2"/>
  <c r="C55" i="2"/>
  <c r="C54" i="2"/>
  <c r="AR13" i="3"/>
  <c r="AQ13" i="3"/>
  <c r="AS13" i="3" s="1"/>
  <c r="B17" i="3"/>
  <c r="G9" i="3"/>
  <c r="O9" i="3" s="1"/>
  <c r="AB14" i="3"/>
  <c r="U29" i="3" l="1"/>
  <c r="H27" i="3"/>
  <c r="AJ23" i="3"/>
  <c r="AC23" i="3"/>
  <c r="V23" i="3"/>
  <c r="O23" i="3"/>
  <c r="AK14" i="3"/>
  <c r="AI14" i="3"/>
  <c r="AG14" i="3"/>
  <c r="AE14" i="3"/>
  <c r="X14" i="3"/>
  <c r="T14" i="3"/>
  <c r="S14" i="3"/>
  <c r="O14" i="3"/>
  <c r="F14" i="3"/>
  <c r="H23" i="3" l="1"/>
  <c r="B15" i="3"/>
  <c r="T17" i="3"/>
  <c r="K41" i="2"/>
  <c r="K38" i="2"/>
  <c r="K37" i="2"/>
  <c r="K36" i="2"/>
  <c r="K42" i="2"/>
  <c r="K8" i="2"/>
  <c r="K7" i="2"/>
  <c r="K4" i="2"/>
  <c r="K3" i="2"/>
  <c r="K2" i="2"/>
  <c r="K17" i="3" l="1"/>
  <c r="H14" i="3" l="1"/>
  <c r="W9" i="3" s="1"/>
  <c r="AE9" i="3" s="1"/>
  <c r="AP9" i="1" s="1"/>
  <c r="AQ4" i="3" l="1"/>
  <c r="AR4" i="3"/>
  <c r="H14" i="1"/>
  <c r="K17" i="1"/>
  <c r="W9" i="1" l="1"/>
  <c r="AC17" i="1" s="1"/>
  <c r="AC17" i="3" s="1"/>
  <c r="AS4" i="3"/>
  <c r="AQ2" i="3" l="1"/>
  <c r="AQ5" i="3" s="1"/>
  <c r="AQ11" i="3" s="1"/>
  <c r="AE9" i="1"/>
  <c r="AR5" i="3" l="1"/>
  <c r="AR11" i="3" s="1"/>
  <c r="AS11" i="3" s="1"/>
  <c r="AW3" i="3"/>
  <c r="AV3" i="3"/>
  <c r="AQ14" i="3" s="1"/>
  <c r="AQ6" i="3"/>
  <c r="AQ7" i="3" s="1"/>
  <c r="AR6" i="3"/>
  <c r="AQ15" i="3" l="1"/>
  <c r="AQ16" i="3" s="1"/>
  <c r="AS5" i="3"/>
  <c r="AR7" i="3"/>
  <c r="AS7" i="3" s="1"/>
  <c r="AR14" i="3"/>
  <c r="AR15" i="3" s="1"/>
  <c r="AR16" i="3" s="1"/>
  <c r="AS6" i="3"/>
  <c r="AS14" i="3" l="1"/>
  <c r="AS16" i="3"/>
  <c r="AS15" i="3"/>
</calcChain>
</file>

<file path=xl/sharedStrings.xml><?xml version="1.0" encoding="utf-8"?>
<sst xmlns="http://schemas.openxmlformats.org/spreadsheetml/2006/main" count="276" uniqueCount="121">
  <si>
    <t>支払を受ける者</t>
    <rPh sb="0" eb="2">
      <t>シハライ</t>
    </rPh>
    <rPh sb="3" eb="4">
      <t>ウ</t>
    </rPh>
    <rPh sb="6" eb="7">
      <t>モノ</t>
    </rPh>
    <phoneticPr fontId="2"/>
  </si>
  <si>
    <t>住所又は居所</t>
    <rPh sb="0" eb="2">
      <t>ジュウショ</t>
    </rPh>
    <rPh sb="2" eb="3">
      <t>マタ</t>
    </rPh>
    <rPh sb="4" eb="6">
      <t>キョショ</t>
    </rPh>
    <phoneticPr fontId="2"/>
  </si>
  <si>
    <t>（受給者番号）</t>
    <rPh sb="1" eb="4">
      <t>ジュキュウシャ</t>
    </rPh>
    <rPh sb="4" eb="6">
      <t>バンゴウ</t>
    </rPh>
    <phoneticPr fontId="2"/>
  </si>
  <si>
    <t>（役職名）</t>
    <rPh sb="1" eb="4">
      <t>ヤクショクメイ</t>
    </rPh>
    <phoneticPr fontId="2"/>
  </si>
  <si>
    <t>氏名</t>
    <rPh sb="0" eb="2">
      <t>シメイ</t>
    </rPh>
    <phoneticPr fontId="2"/>
  </si>
  <si>
    <t>（フリガナ）</t>
    <phoneticPr fontId="2"/>
  </si>
  <si>
    <t>種別</t>
    <rPh sb="0" eb="2">
      <t>シュベツ</t>
    </rPh>
    <phoneticPr fontId="2"/>
  </si>
  <si>
    <t>支払金額</t>
    <rPh sb="0" eb="2">
      <t>シハライ</t>
    </rPh>
    <rPh sb="2" eb="4">
      <t>キンガク</t>
    </rPh>
    <phoneticPr fontId="2"/>
  </si>
  <si>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</si>
  <si>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</si>
  <si>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源泉徴収税額</t>
    <rPh sb="0" eb="2">
      <t>ゲンセン</t>
    </rPh>
    <rPh sb="2" eb="4">
      <t>チョウシュウ</t>
    </rPh>
    <rPh sb="4" eb="6">
      <t>ゼイガク</t>
    </rPh>
    <phoneticPr fontId="2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</si>
  <si>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2"/>
  </si>
  <si>
    <t>の有無</t>
    <phoneticPr fontId="2"/>
  </si>
  <si>
    <t>老人</t>
    <rPh sb="0" eb="2">
      <t>ロウジン</t>
    </rPh>
    <phoneticPr fontId="2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</si>
  <si>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2"/>
  </si>
  <si>
    <t>控除対象扶養親族の数
（配偶者を除く）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</si>
  <si>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特定</t>
    <rPh sb="0" eb="2">
      <t>トクテイ</t>
    </rPh>
    <phoneticPr fontId="2"/>
  </si>
  <si>
    <t>その他</t>
    <rPh sb="2" eb="3">
      <t>タ</t>
    </rPh>
    <phoneticPr fontId="2"/>
  </si>
  <si>
    <t>16歳未満扶養親族の数</t>
    <rPh sb="2" eb="5">
      <t>サイミマン</t>
    </rPh>
    <rPh sb="5" eb="7">
      <t>フヨウ</t>
    </rPh>
    <rPh sb="7" eb="9">
      <t>シンゾク</t>
    </rPh>
    <rPh sb="10" eb="11">
      <t>カズ</t>
    </rPh>
    <phoneticPr fontId="2"/>
  </si>
  <si>
    <t>非居住者である親族の数</t>
    <rPh sb="0" eb="4">
      <t>ヒキョジュウシャ</t>
    </rPh>
    <rPh sb="7" eb="9">
      <t>シンゾク</t>
    </rPh>
    <rPh sb="10" eb="11">
      <t>カズ</t>
    </rPh>
    <phoneticPr fontId="2"/>
  </si>
  <si>
    <t>障碍者の数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</si>
  <si>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特別</t>
    <rPh sb="0" eb="2">
      <t>トクベツ</t>
    </rPh>
    <phoneticPr fontId="2"/>
  </si>
  <si>
    <t>有</t>
    <rPh sb="0" eb="1">
      <t>アリ</t>
    </rPh>
    <phoneticPr fontId="2"/>
  </si>
  <si>
    <t>従有</t>
    <rPh sb="0" eb="1">
      <t>ジュウ</t>
    </rPh>
    <rPh sb="1" eb="2">
      <t>アリ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</si>
  <si>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</si>
  <si>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</si>
  <si>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</si>
  <si>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2"/>
  </si>
  <si>
    <t>（摘要）</t>
    <rPh sb="1" eb="3">
      <t>テキヨウ</t>
    </rPh>
    <phoneticPr fontId="2"/>
  </si>
  <si>
    <t>生命保険料の金額の内訳</t>
    <rPh sb="0" eb="2">
      <t>セイメイ</t>
    </rPh>
    <rPh sb="2" eb="5">
      <t>ホケンリョウ</t>
    </rPh>
    <rPh sb="6" eb="8">
      <t>キンガク</t>
    </rPh>
    <rPh sb="9" eb="11">
      <t>ウチワケ</t>
    </rPh>
    <phoneticPr fontId="2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</si>
  <si>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2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</si>
  <si>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2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</si>
  <si>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2"/>
  </si>
  <si>
    <t>新個人年金保険料の金額</t>
    <rPh sb="0" eb="1">
      <t>シン</t>
    </rPh>
    <rPh sb="1" eb="3">
      <t>コジン</t>
    </rPh>
    <rPh sb="3" eb="5">
      <t>ネンキン</t>
    </rPh>
    <rPh sb="5" eb="8">
      <t>ホケンリョウ</t>
    </rPh>
    <rPh sb="9" eb="11">
      <t>キンガク</t>
    </rPh>
    <phoneticPr fontId="2"/>
  </si>
  <si>
    <t>旧個人年金保険料の金額</t>
    <rPh sb="0" eb="1">
      <t>キュウ</t>
    </rPh>
    <rPh sb="1" eb="3">
      <t>コジン</t>
    </rPh>
    <rPh sb="3" eb="5">
      <t>ネンキン</t>
    </rPh>
    <rPh sb="5" eb="8">
      <t>ホケンリョウ</t>
    </rPh>
    <rPh sb="9" eb="11">
      <t>キンガク</t>
    </rPh>
    <phoneticPr fontId="2"/>
  </si>
  <si>
    <t>住宅借入金等
徳悦控除摘要数</t>
    <rPh sb="0" eb="2">
      <t>ジュウタク</t>
    </rPh>
    <rPh sb="2" eb="4">
      <t>カリイレ</t>
    </rPh>
    <rPh sb="4" eb="5">
      <t>キン</t>
    </rPh>
    <rPh sb="5" eb="6">
      <t>トウ</t>
    </rPh>
    <rPh sb="7" eb="8">
      <t>トク</t>
    </rPh>
    <rPh sb="8" eb="9">
      <t>エツ</t>
    </rPh>
    <rPh sb="9" eb="11">
      <t>コウジョ</t>
    </rPh>
    <rPh sb="11" eb="13">
      <t>テキヨウ</t>
    </rPh>
    <rPh sb="13" eb="14">
      <t>スウ</t>
    </rPh>
    <phoneticPr fontId="2"/>
  </si>
  <si>
    <t>住宅借入金等特別控除可能額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0" eb="13">
      <t>カノウガク</t>
    </rPh>
    <phoneticPr fontId="2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</si>
  <si>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2"/>
  </si>
  <si>
    <t>居住開始年月日
（1回目）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2"/>
  </si>
  <si>
    <t>居住開始年月日
（2回目）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2"/>
  </si>
  <si>
    <t>住宅借入金特別控除区分（1回目）</t>
    <rPh sb="0" eb="2">
      <t>ジュウタク</t>
    </rPh>
    <rPh sb="2" eb="4">
      <t>カリイレ</t>
    </rPh>
    <rPh sb="4" eb="5">
      <t>キン</t>
    </rPh>
    <rPh sb="5" eb="7">
      <t>トクベツ</t>
    </rPh>
    <rPh sb="7" eb="9">
      <t>コウジョ</t>
    </rPh>
    <rPh sb="9" eb="11">
      <t>クブン</t>
    </rPh>
    <rPh sb="13" eb="15">
      <t>カイメ</t>
    </rPh>
    <phoneticPr fontId="2"/>
  </si>
  <si>
    <t>住宅借入金特別控除区分（2回目）</t>
    <rPh sb="0" eb="2">
      <t>ジュウタク</t>
    </rPh>
    <rPh sb="2" eb="4">
      <t>カリイレ</t>
    </rPh>
    <rPh sb="4" eb="5">
      <t>キン</t>
    </rPh>
    <rPh sb="5" eb="7">
      <t>トクベツ</t>
    </rPh>
    <rPh sb="7" eb="9">
      <t>コウジョ</t>
    </rPh>
    <rPh sb="9" eb="11">
      <t>クブン</t>
    </rPh>
    <rPh sb="13" eb="15">
      <t>カイメ</t>
    </rPh>
    <phoneticPr fontId="2"/>
  </si>
  <si>
    <t>住宅借入金等年末残高（1回目）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ネンマツ</t>
    </rPh>
    <rPh sb="8" eb="10">
      <t>ザンダカ</t>
    </rPh>
    <rPh sb="12" eb="14">
      <t>カイメ</t>
    </rPh>
    <phoneticPr fontId="2"/>
  </si>
  <si>
    <t>住宅借入金等年末残高（2回目）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ネンマツ</t>
    </rPh>
    <rPh sb="8" eb="10">
      <t>ザンダカ</t>
    </rPh>
    <rPh sb="12" eb="13">
      <t>カイ</t>
    </rPh>
    <rPh sb="13" eb="14">
      <t>モク</t>
    </rPh>
    <phoneticPr fontId="2"/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</si>
  <si>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</si>
  <si>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</si>
  <si>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</si>
  <si>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</si>
  <si>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乙蘭</t>
    <rPh sb="0" eb="1">
      <t>オツ</t>
    </rPh>
    <rPh sb="1" eb="2">
      <t>ラン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</si>
  <si>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</si>
  <si>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寡婦</t>
    <rPh sb="0" eb="2">
      <t>カフ</t>
    </rPh>
    <phoneticPr fontId="2"/>
  </si>
  <si>
    <t>寡夫</t>
    <rPh sb="0" eb="2">
      <t>カフ</t>
    </rPh>
    <phoneticPr fontId="2"/>
  </si>
  <si>
    <t>勤労学生</t>
    <rPh sb="0" eb="2">
      <t>キンロウ</t>
    </rPh>
    <rPh sb="2" eb="4">
      <t>ガクセイ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</si>
  <si>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</si>
  <si>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5">
      <t>セイネン</t>
    </rPh>
    <rPh sb="5" eb="7">
      <t>ガッピ</t>
    </rPh>
    <phoneticPr fontId="2"/>
  </si>
  <si>
    <t>一般</t>
    <rPh sb="0" eb="2">
      <t>イッパン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</si>
  <si>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</si>
  <si>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</si>
  <si>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</si>
  <si>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</si>
  <si>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</si>
  <si>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明</t>
    <rPh sb="0" eb="1">
      <t>メイ</t>
    </rPh>
    <phoneticPr fontId="2"/>
  </si>
  <si>
    <t>大</t>
    <rPh sb="0" eb="1">
      <t>タイ</t>
    </rPh>
    <phoneticPr fontId="2"/>
  </si>
  <si>
    <t>昭</t>
    <rPh sb="0" eb="1">
      <t>アキラ</t>
    </rPh>
    <phoneticPr fontId="2"/>
  </si>
  <si>
    <t>平</t>
    <rPh sb="0" eb="1">
      <t>ヘイ</t>
    </rPh>
    <phoneticPr fontId="2"/>
  </si>
  <si>
    <t>令</t>
    <rPh sb="0" eb="1">
      <t>レイ</t>
    </rPh>
    <phoneticPr fontId="2"/>
  </si>
  <si>
    <t>支払者</t>
    <rPh sb="0" eb="2">
      <t>シハライ</t>
    </rPh>
    <rPh sb="2" eb="3">
      <t>シャ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</si>
  <si>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</si>
  <si>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</si>
  <si>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従人</t>
    <rPh sb="0" eb="2">
      <t>ジュウジン</t>
    </rPh>
    <phoneticPr fontId="2"/>
  </si>
  <si>
    <t>新生命保険料控除</t>
    <rPh sb="0" eb="1">
      <t>シン</t>
    </rPh>
    <rPh sb="1" eb="3">
      <t>セイメイ</t>
    </rPh>
    <rPh sb="3" eb="6">
      <t>ホケンリョウ</t>
    </rPh>
    <rPh sb="6" eb="8">
      <t>コウジョ</t>
    </rPh>
    <phoneticPr fontId="2"/>
  </si>
  <si>
    <t>新介護医療保険料控除</t>
    <rPh sb="0" eb="1">
      <t>シン</t>
    </rPh>
    <rPh sb="1" eb="3">
      <t>カイゴ</t>
    </rPh>
    <rPh sb="3" eb="5">
      <t>イリョウ</t>
    </rPh>
    <rPh sb="5" eb="8">
      <t>ホケンリョウ</t>
    </rPh>
    <rPh sb="8" eb="10">
      <t>コウジョ</t>
    </rPh>
    <phoneticPr fontId="2"/>
  </si>
  <si>
    <t>新個人年金保険料控除</t>
    <rPh sb="0" eb="1">
      <t>シン</t>
    </rPh>
    <rPh sb="1" eb="3">
      <t>コジン</t>
    </rPh>
    <rPh sb="3" eb="5">
      <t>ネンキン</t>
    </rPh>
    <rPh sb="5" eb="8">
      <t>ホケンリョウ</t>
    </rPh>
    <rPh sb="8" eb="10">
      <t>コウジョ</t>
    </rPh>
    <phoneticPr fontId="2"/>
  </si>
  <si>
    <t>旧生命保険料控除</t>
    <rPh sb="0" eb="1">
      <t>キュウ</t>
    </rPh>
    <rPh sb="1" eb="3">
      <t>セイメイ</t>
    </rPh>
    <rPh sb="3" eb="6">
      <t>ホケンリョウ</t>
    </rPh>
    <rPh sb="6" eb="8">
      <t>コウジョ</t>
    </rPh>
    <phoneticPr fontId="2"/>
  </si>
  <si>
    <t>旧個人年金保険料控除</t>
    <rPh sb="0" eb="1">
      <t>キュウ</t>
    </rPh>
    <rPh sb="1" eb="3">
      <t>コジン</t>
    </rPh>
    <rPh sb="3" eb="5">
      <t>ネンキン</t>
    </rPh>
    <rPh sb="5" eb="8">
      <t>ホケンリョウ</t>
    </rPh>
    <rPh sb="8" eb="10">
      <t>コウジョ</t>
    </rPh>
    <phoneticPr fontId="2"/>
  </si>
  <si>
    <t>給与・賞与</t>
    <rPh sb="0" eb="2">
      <t>キュウヨ</t>
    </rPh>
    <rPh sb="3" eb="5">
      <t>ショウヨ</t>
    </rPh>
    <phoneticPr fontId="2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</si>
  <si>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</si>
  <si>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氏名</t>
    <rPh sb="0" eb="2">
      <t>シメイ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</si>
  <si>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</si>
  <si>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</si>
  <si>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国民年金保険料等の金額</t>
    <rPh sb="0" eb="2">
      <t>コクミン</t>
    </rPh>
    <rPh sb="2" eb="4">
      <t>ネンキン</t>
    </rPh>
    <rPh sb="4" eb="7">
      <t>ホケンリョウ</t>
    </rPh>
    <rPh sb="7" eb="8">
      <t>トウ</t>
    </rPh>
    <rPh sb="9" eb="11">
      <t>キンガク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</si>
  <si>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2"/>
  </si>
  <si>
    <t>（フリガナ）</t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</si>
  <si>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</si>
  <si>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１６歳未満の扶養親族</t>
    <rPh sb="2" eb="5">
      <t>サイミマン</t>
    </rPh>
    <rPh sb="6" eb="8">
      <t>フヨウ</t>
    </rPh>
    <rPh sb="8" eb="10">
      <t>シンゾク</t>
    </rPh>
    <phoneticPr fontId="2"/>
  </si>
  <si>
    <t>給与所得控除</t>
    <rPh sb="0" eb="2">
      <t>キュウヨ</t>
    </rPh>
    <rPh sb="2" eb="4">
      <t>ショトク</t>
    </rPh>
    <rPh sb="4" eb="6">
      <t>コウジョ</t>
    </rPh>
    <phoneticPr fontId="2"/>
  </si>
  <si>
    <t>令和</t>
    <rPh sb="0" eb="2">
      <t>レイワ</t>
    </rPh>
    <phoneticPr fontId="2"/>
  </si>
  <si>
    <t>年分</t>
    <rPh sb="0" eb="1">
      <t>ネン</t>
    </rPh>
    <rPh sb="1" eb="2">
      <t>ブン</t>
    </rPh>
    <phoneticPr fontId="2"/>
  </si>
  <si>
    <t>給与所得の源泉徴収票</t>
    <rPh sb="0" eb="2">
      <t>キュウヨ</t>
    </rPh>
    <rPh sb="2" eb="4">
      <t>ショトク</t>
    </rPh>
    <rPh sb="5" eb="7">
      <t>ゲンセン</t>
    </rPh>
    <rPh sb="7" eb="9">
      <t>チョウシュウ</t>
    </rPh>
    <rPh sb="9" eb="10">
      <t>ヒョウ</t>
    </rPh>
    <phoneticPr fontId="2"/>
  </si>
  <si>
    <t>新生命保険料</t>
    <rPh sb="0" eb="1">
      <t>シン</t>
    </rPh>
    <rPh sb="1" eb="3">
      <t>セイメイ</t>
    </rPh>
    <rPh sb="3" eb="5">
      <t>ホケン</t>
    </rPh>
    <rPh sb="5" eb="6">
      <t>リョウ</t>
    </rPh>
    <phoneticPr fontId="2"/>
  </si>
  <si>
    <t>旧生命保険料</t>
    <rPh sb="0" eb="6">
      <t>キュウセイメイホケンリョウ</t>
    </rPh>
    <phoneticPr fontId="2"/>
  </si>
  <si>
    <t>配偶者控除</t>
    <rPh sb="0" eb="3">
      <t>ハイグウシャ</t>
    </rPh>
    <rPh sb="3" eb="5">
      <t>コウジョ</t>
    </rPh>
    <phoneticPr fontId="2"/>
  </si>
  <si>
    <t>所得税率</t>
    <rPh sb="0" eb="2">
      <t>ショトク</t>
    </rPh>
    <rPh sb="2" eb="4">
      <t>ゼイリツ</t>
    </rPh>
    <phoneticPr fontId="2"/>
  </si>
  <si>
    <t>配偶者特別控除</t>
    <rPh sb="0" eb="3">
      <t>ハイグウシャ</t>
    </rPh>
    <rPh sb="3" eb="5">
      <t>トクベツ</t>
    </rPh>
    <rPh sb="5" eb="7">
      <t>コウジョ</t>
    </rPh>
    <phoneticPr fontId="2"/>
  </si>
  <si>
    <t>住民税額</t>
    <rPh sb="0" eb="3">
      <t>ジュウミンゼイ</t>
    </rPh>
    <rPh sb="3" eb="4">
      <t>ガク</t>
    </rPh>
    <phoneticPr fontId="2"/>
  </si>
  <si>
    <t>住民税配偶者控除</t>
    <rPh sb="0" eb="3">
      <t>ジュウミンゼイ</t>
    </rPh>
    <rPh sb="3" eb="6">
      <t>ハイグウシャ</t>
    </rPh>
    <rPh sb="6" eb="8">
      <t>コウジョ</t>
    </rPh>
    <phoneticPr fontId="2"/>
  </si>
  <si>
    <t>住民税配偶者特別控除</t>
    <rPh sb="0" eb="3">
      <t>ジュウミンゼイ</t>
    </rPh>
    <rPh sb="3" eb="6">
      <t>ハイグウシャ</t>
    </rPh>
    <rPh sb="6" eb="8">
      <t>トクベツ</t>
    </rPh>
    <rPh sb="8" eb="10">
      <t>コウジョ</t>
    </rPh>
    <phoneticPr fontId="2"/>
  </si>
  <si>
    <t>住民税新生命保険料</t>
    <rPh sb="0" eb="3">
      <t>ジュウミンゼイ</t>
    </rPh>
    <rPh sb="3" eb="4">
      <t>シン</t>
    </rPh>
    <rPh sb="4" eb="6">
      <t>セイメイ</t>
    </rPh>
    <rPh sb="6" eb="8">
      <t>ホケン</t>
    </rPh>
    <rPh sb="8" eb="9">
      <t>リョウ</t>
    </rPh>
    <phoneticPr fontId="2"/>
  </si>
  <si>
    <t>住民税旧生命保険料</t>
    <rPh sb="0" eb="3">
      <t>ジュウミンゼイ</t>
    </rPh>
    <rPh sb="3" eb="9">
      <t>キュウセイメイホケンリョウ</t>
    </rPh>
    <phoneticPr fontId="2"/>
  </si>
  <si>
    <t>住宅借入金等
特別控除摘要数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</si>
  <si>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調整控除額</t>
    <rPh sb="0" eb="2">
      <t>チョウセイ</t>
    </rPh>
    <rPh sb="2" eb="4">
      <t>コウジョ</t>
    </rPh>
    <rPh sb="4" eb="5">
      <t>ガク</t>
    </rPh>
    <phoneticPr fontId="2"/>
  </si>
  <si>
    <t>人的控除の差</t>
    <rPh sb="0" eb="2">
      <t>ジンテキ</t>
    </rPh>
    <rPh sb="2" eb="4">
      <t>コウジョ</t>
    </rPh>
    <rPh sb="5" eb="6">
      <t>サ</t>
    </rPh>
    <phoneticPr fontId="2"/>
  </si>
  <si>
    <t>所得割非課税</t>
    <rPh sb="0" eb="2">
      <t>ショトク</t>
    </rPh>
    <rPh sb="2" eb="3">
      <t>ワリ</t>
    </rPh>
    <rPh sb="3" eb="6">
      <t>ヒカゼイ</t>
    </rPh>
    <phoneticPr fontId="2"/>
  </si>
  <si>
    <t>市民税</t>
    <rPh sb="0" eb="3">
      <t>シミンゼイ</t>
    </rPh>
    <phoneticPr fontId="2"/>
  </si>
  <si>
    <t>県民税</t>
    <rPh sb="0" eb="3">
      <t>ケンミンゼイ</t>
    </rPh>
    <phoneticPr fontId="2"/>
  </si>
  <si>
    <t>住宅ローン控除</t>
    <rPh sb="0" eb="2">
      <t>ジュウタク</t>
    </rPh>
    <rPh sb="5" eb="7">
      <t>コウジョ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</si>
  <si>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</si>
  <si>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税額控除前所得割額</t>
    <rPh sb="0" eb="2">
      <t>ゼイガク</t>
    </rPh>
    <rPh sb="2" eb="4">
      <t>コウジョ</t>
    </rPh>
    <rPh sb="4" eb="5">
      <t>マエ</t>
    </rPh>
    <rPh sb="5" eb="7">
      <t>ショトク</t>
    </rPh>
    <rPh sb="7" eb="8">
      <t>ワリ</t>
    </rPh>
    <rPh sb="8" eb="9">
      <t>ガク</t>
    </rPh>
    <phoneticPr fontId="2"/>
  </si>
  <si>
    <t>寄付金額</t>
    <rPh sb="0" eb="2">
      <t>キフ</t>
    </rPh>
    <rPh sb="2" eb="4">
      <t>キンガク</t>
    </rPh>
    <phoneticPr fontId="2"/>
  </si>
  <si>
    <t>基本控除額</t>
    <rPh sb="0" eb="2">
      <t>キホン</t>
    </rPh>
    <rPh sb="2" eb="4">
      <t>コウジョ</t>
    </rPh>
    <rPh sb="4" eb="5">
      <t>ガク</t>
    </rPh>
    <phoneticPr fontId="2"/>
  </si>
  <si>
    <t>特例控除額</t>
    <rPh sb="0" eb="2">
      <t>トクレイ</t>
    </rPh>
    <rPh sb="2" eb="4">
      <t>コウジョ</t>
    </rPh>
    <rPh sb="4" eb="5">
      <t>ガク</t>
    </rPh>
    <phoneticPr fontId="2"/>
  </si>
  <si>
    <t>申告特例額</t>
    <rPh sb="0" eb="2">
      <t>シンコク</t>
    </rPh>
    <rPh sb="2" eb="4">
      <t>トクレイ</t>
    </rPh>
    <rPh sb="4" eb="5">
      <t>ガク</t>
    </rPh>
    <phoneticPr fontId="2"/>
  </si>
  <si>
    <t>寄附金税額控除</t>
    <rPh sb="0" eb="3">
      <t>キフキン</t>
    </rPh>
    <rPh sb="3" eb="5">
      <t>ゼイガク</t>
    </rPh>
    <rPh sb="5" eb="7">
      <t>コウジョ</t>
    </rPh>
    <phoneticPr fontId="2"/>
  </si>
  <si>
    <t>特例割合</t>
    <rPh sb="0" eb="2">
      <t>トクレイ</t>
    </rPh>
    <rPh sb="2" eb="4">
      <t>ワリアイ</t>
    </rPh>
    <phoneticPr fontId="2"/>
  </si>
  <si>
    <t>申告割合</t>
    <rPh sb="0" eb="2">
      <t>シンコク</t>
    </rPh>
    <rPh sb="2" eb="4">
      <t>ワリアイ</t>
    </rPh>
    <phoneticPr fontId="2"/>
  </si>
  <si>
    <t>寄附金特例割合</t>
    <rPh sb="0" eb="3">
      <t>キフキン</t>
    </rPh>
    <rPh sb="3" eb="5">
      <t>トクレイ</t>
    </rPh>
    <rPh sb="5" eb="7">
      <t>ワリアイ</t>
    </rPh>
    <phoneticPr fontId="2"/>
  </si>
  <si>
    <t>寄附金申告割合</t>
    <rPh sb="0" eb="3">
      <t>キフキン</t>
    </rPh>
    <rPh sb="3" eb="5">
      <t>シンコク</t>
    </rPh>
    <rPh sb="5" eb="7">
      <t>ワリアイ</t>
    </rPh>
    <phoneticPr fontId="2"/>
  </si>
  <si>
    <t>特例控除上限</t>
    <rPh sb="0" eb="2">
      <t>トクレイ</t>
    </rPh>
    <rPh sb="2" eb="4">
      <t>コウジョ</t>
    </rPh>
    <rPh sb="4" eb="6">
      <t>ジョウゲン</t>
    </rPh>
    <phoneticPr fontId="2"/>
  </si>
  <si>
    <t>住民税額</t>
    <rPh sb="0" eb="3">
      <t>ジュウミンゼイ</t>
    </rPh>
    <rPh sb="3" eb="4">
      <t>ガク</t>
    </rPh>
    <phoneticPr fontId="2"/>
  </si>
  <si>
    <t>基礎控除</t>
    <rPh sb="0" eb="2">
      <t>キソ</t>
    </rPh>
    <rPh sb="2" eb="4">
      <t>コウジョ</t>
    </rPh>
    <phoneticPr fontId="2"/>
  </si>
  <si>
    <t>住民税基礎控除</t>
    <rPh sb="0" eb="3">
      <t>ジュウミンゼイ</t>
    </rPh>
    <rPh sb="3" eb="5">
      <t>キソ</t>
    </rPh>
    <rPh sb="5" eb="7">
      <t>コウジョ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</si>
</sst>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.000;[Red]\-#,##0.000"/>
    <numFmt numFmtId="178" formatCode="#,##0.0000;[Red]\-#,##0.000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Fill="1" applyBorder="1">
      <alignment vertical="center"/>
    </xf>
    <xf numFmtId="9" fontId="0" fillId="0" borderId="1" xfId="2" applyFont="1" applyFill="1" applyBorder="1">
      <alignment vertical="center"/>
    </xf>
    <xf numFmtId="176" fontId="0" fillId="0" borderId="1" xfId="1" applyNumberFormat="1" applyFont="1" applyBorder="1">
      <alignment vertical="center"/>
    </xf>
    <xf numFmtId="40" fontId="0" fillId="0" borderId="1" xfId="1" applyNumberFormat="1" applyFont="1" applyBorder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38" fontId="0" fillId="0" borderId="0" xfId="1" applyFont="1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Fill="1" applyBorder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38" fontId="3" fillId="0" borderId="0" xfId="0" applyNumberFormat="1" applyFont="1" applyProtection="1">
      <alignment vertical="center"/>
    </xf>
    <xf numFmtId="38" fontId="11" fillId="0" borderId="0" xfId="1" applyFont="1" applyProtection="1">
      <alignment vertical="center"/>
    </xf>
    <xf numFmtId="38" fontId="11" fillId="0" borderId="0" xfId="1" applyFont="1" applyAlignment="1" applyProtection="1">
      <alignment horizontal="center" vertical="center"/>
    </xf>
    <xf numFmtId="38" fontId="11" fillId="0" borderId="0" xfId="1" applyFont="1" applyAlignment="1" applyProtection="1">
      <alignment vertical="center"/>
    </xf>
    <xf numFmtId="177" fontId="11" fillId="0" borderId="0" xfId="1" applyNumberFormat="1" applyFont="1" applyAlignment="1" applyProtection="1">
      <alignment vertical="center"/>
    </xf>
    <xf numFmtId="178" fontId="11" fillId="0" borderId="0" xfId="1" applyNumberFormat="1" applyFont="1" applyAlignment="1" applyProtection="1">
      <alignment vertical="center"/>
    </xf>
    <xf numFmtId="38" fontId="11" fillId="0" borderId="1" xfId="1" applyFont="1" applyBorder="1" applyProtection="1">
      <alignment vertical="center"/>
    </xf>
    <xf numFmtId="38" fontId="11" fillId="0" borderId="1" xfId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38" fontId="11" fillId="0" borderId="1" xfId="1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right" vertical="center"/>
    </xf>
    <xf numFmtId="38" fontId="11" fillId="0" borderId="1" xfId="0" applyNumberFormat="1" applyFont="1" applyBorder="1" applyAlignment="1" applyProtection="1">
      <alignment horizontal="right" vertical="center"/>
    </xf>
    <xf numFmtId="38" fontId="11" fillId="0" borderId="1" xfId="1" applyFont="1" applyBorder="1" applyAlignment="1" applyProtection="1">
      <alignment vertical="center"/>
    </xf>
    <xf numFmtId="38" fontId="11" fillId="4" borderId="27" xfId="1" applyFont="1" applyFill="1" applyBorder="1" applyProtection="1">
      <alignment vertical="center"/>
    </xf>
    <xf numFmtId="38" fontId="0" fillId="0" borderId="15" xfId="1" applyFont="1" applyFill="1" applyBorder="1">
      <alignment vertical="center"/>
    </xf>
    <xf numFmtId="38" fontId="12" fillId="0" borderId="0" xfId="0" applyNumberFormat="1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textRotation="255"/>
    </xf>
    <xf numFmtId="0" fontId="5" fillId="2" borderId="1" xfId="0" applyFont="1" applyFill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38" fontId="6" fillId="4" borderId="1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38" fontId="7" fillId="4" borderId="1" xfId="1" applyFont="1" applyFill="1" applyBorder="1" applyAlignment="1" applyProtection="1">
      <alignment horizontal="center" vertical="center"/>
      <protection locked="0"/>
    </xf>
    <xf numFmtId="38" fontId="7" fillId="3" borderId="1" xfId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9" xfId="0" applyFont="1" applyFill="1" applyBorder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38" fontId="8" fillId="3" borderId="1" xfId="1" applyFont="1" applyFill="1" applyBorder="1" applyAlignment="1" applyProtection="1">
      <alignment horizontal="center" vertical="center"/>
    </xf>
    <xf numFmtId="38" fontId="8" fillId="4" borderId="1" xfId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distributed" vertical="center" justifyLastLine="1"/>
    </xf>
    <xf numFmtId="0" fontId="9" fillId="0" borderId="1" xfId="0" applyFont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textRotation="255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textRotation="255" wrapText="1"/>
    </xf>
    <xf numFmtId="0" fontId="3" fillId="0" borderId="19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81642</xdr:colOff>
      <xdr:row>2</xdr:row>
      <xdr:rowOff>95250</xdr:rowOff>
    </xdr:from>
    <xdr:to>
      <xdr:col>54</xdr:col>
      <xdr:colOff>136070</xdr:colOff>
      <xdr:row>5</xdr:row>
      <xdr:rowOff>136071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F21DBA3D-8000-4C88-A62E-E4DC435E6408}"/>
            </a:ext>
          </a:extLst>
        </xdr:cNvPr>
        <xdr:cNvGrpSpPr/>
      </xdr:nvGrpSpPr>
      <xdr:grpSpPr>
        <a:xfrm>
          <a:off x="10123713" y="693964"/>
          <a:ext cx="3810000" cy="938893"/>
          <a:chOff x="10123713" y="693964"/>
          <a:chExt cx="3429000" cy="938893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D7F6F686-940B-431B-8B40-EB6AE0131C39}"/>
              </a:ext>
            </a:extLst>
          </xdr:cNvPr>
          <xdr:cNvSpPr txBox="1"/>
        </xdr:nvSpPr>
        <xdr:spPr>
          <a:xfrm>
            <a:off x="10123713" y="693964"/>
            <a:ext cx="3429000" cy="9388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/>
              <a:t>黄色セルを入力することで所得税額を計算することができます。</a:t>
            </a: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586ECB3B-6CF1-4D89-BAEB-539FA6FF9A6D}"/>
              </a:ext>
            </a:extLst>
          </xdr:cNvPr>
          <xdr:cNvSpPr/>
        </xdr:nvSpPr>
        <xdr:spPr>
          <a:xfrm>
            <a:off x="10205358" y="789214"/>
            <a:ext cx="462643" cy="258536"/>
          </a:xfrm>
          <a:prstGeom prst="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E4D3C-904B-4517-9124-B2CC84026C6F}">
  <sheetPr>
    <pageSetUpPr fitToPage="1"/>
  </sheetPr>
  <dimension ref="B1:AW52"/>
  <sheetViews>
    <sheetView showGridLines="0" tabSelected="1" zoomScale="70" zoomScaleNormal="70" workbookViewId="0">
      <selection activeCell="G9" sqref="G9:N10"/>
    </sheetView>
  </sheetViews>
  <sheetFormatPr defaultColWidth="3.25" defaultRowHeight="24" customHeight="1" x14ac:dyDescent="0.4"/>
  <cols>
    <col min="1" max="41" width="3.25" style="9"/>
    <col min="42" max="42" width="7.125" style="9" bestFit="1" customWidth="1"/>
    <col min="43" max="43" width="3.25" style="9"/>
    <col min="44" max="44" width="6.75" style="9" bestFit="1" customWidth="1"/>
    <col min="45" max="16384" width="3.25" style="9"/>
  </cols>
  <sheetData>
    <row r="1" spans="2:49" s="8" customFormat="1" ht="24" customHeight="1" x14ac:dyDescent="0.4"/>
    <row r="2" spans="2:49" s="15" customFormat="1" ht="24" customHeight="1" x14ac:dyDescent="0.4">
      <c r="B2" s="13"/>
      <c r="C2" s="13"/>
      <c r="D2" s="13"/>
      <c r="E2" s="13"/>
      <c r="F2" s="13"/>
      <c r="G2" s="13"/>
      <c r="H2" s="14" t="s">
        <v>86</v>
      </c>
      <c r="I2" s="117">
        <v>2</v>
      </c>
      <c r="J2" s="117"/>
      <c r="K2" s="13" t="s">
        <v>87</v>
      </c>
      <c r="L2" s="13"/>
      <c r="M2" s="13"/>
      <c r="N2" s="13"/>
      <c r="O2" s="16" t="s">
        <v>88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49" s="8" customFormat="1" ht="24" customHeight="1" x14ac:dyDescent="0.4">
      <c r="B3" s="95" t="s">
        <v>0</v>
      </c>
      <c r="C3" s="95"/>
      <c r="D3" s="94" t="s">
        <v>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46" t="s">
        <v>2</v>
      </c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2:49" s="8" customFormat="1" ht="24" customHeight="1" x14ac:dyDescent="0.4">
      <c r="B4" s="95"/>
      <c r="C4" s="95"/>
      <c r="D4" s="9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</row>
    <row r="5" spans="2:49" s="8" customFormat="1" ht="24" customHeight="1" x14ac:dyDescent="0.4">
      <c r="B5" s="95"/>
      <c r="C5" s="95"/>
      <c r="D5" s="9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46" t="s">
        <v>3</v>
      </c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2:49" s="8" customFormat="1" ht="24" customHeight="1" x14ac:dyDescent="0.4">
      <c r="B6" s="95"/>
      <c r="C6" s="95"/>
      <c r="D6" s="9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94" t="s">
        <v>4</v>
      </c>
      <c r="U6" s="46" t="s">
        <v>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2:49" s="8" customFormat="1" ht="24" customHeight="1" x14ac:dyDescent="0.4">
      <c r="B7" s="95"/>
      <c r="C7" s="95"/>
      <c r="D7" s="9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94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2:49" ht="24" customHeight="1" x14ac:dyDescent="0.4">
      <c r="B8" s="96" t="s">
        <v>6</v>
      </c>
      <c r="C8" s="96"/>
      <c r="D8" s="96"/>
      <c r="E8" s="96"/>
      <c r="F8" s="96"/>
      <c r="G8" s="96" t="s">
        <v>7</v>
      </c>
      <c r="H8" s="96"/>
      <c r="I8" s="96"/>
      <c r="J8" s="96"/>
      <c r="K8" s="96"/>
      <c r="L8" s="96"/>
      <c r="M8" s="96"/>
      <c r="N8" s="96"/>
      <c r="O8" s="96" t="s">
        <v>8</v>
      </c>
      <c r="P8" s="96"/>
      <c r="Q8" s="96"/>
      <c r="R8" s="96"/>
      <c r="S8" s="96"/>
      <c r="T8" s="96"/>
      <c r="U8" s="96"/>
      <c r="V8" s="96"/>
      <c r="W8" s="96" t="s">
        <v>9</v>
      </c>
      <c r="X8" s="96"/>
      <c r="Y8" s="96"/>
      <c r="Z8" s="96"/>
      <c r="AA8" s="96"/>
      <c r="AB8" s="96"/>
      <c r="AC8" s="96"/>
      <c r="AD8" s="96"/>
      <c r="AE8" s="96" t="s">
        <v>10</v>
      </c>
      <c r="AF8" s="96"/>
      <c r="AG8" s="96"/>
      <c r="AH8" s="96"/>
      <c r="AI8" s="96"/>
      <c r="AJ8" s="96"/>
      <c r="AK8" s="96"/>
      <c r="AL8" s="96"/>
      <c r="AP8" s="17" t="s">
        <v>94</v>
      </c>
    </row>
    <row r="9" spans="2:49" ht="24" customHeight="1" x14ac:dyDescent="0.4">
      <c r="B9" s="93" t="s">
        <v>75</v>
      </c>
      <c r="C9" s="93"/>
      <c r="D9" s="93"/>
      <c r="E9" s="93"/>
      <c r="F9" s="93"/>
      <c r="G9" s="92"/>
      <c r="H9" s="92"/>
      <c r="I9" s="92"/>
      <c r="J9" s="92"/>
      <c r="K9" s="92"/>
      <c r="L9" s="92"/>
      <c r="M9" s="92"/>
      <c r="N9" s="92"/>
      <c r="O9" s="91">
        <f>IF(G9&lt;551000,0,IF(G9&lt;1619000,G9-550000,ROUNDDOWN(G9/4,-3)*4*VLOOKUP(G9,給与所得控除,2)-VLOOKUP(G9,給与所得控除,3)))</f>
        <v>0</v>
      </c>
      <c r="P9" s="91"/>
      <c r="Q9" s="91"/>
      <c r="R9" s="91"/>
      <c r="S9" s="91"/>
      <c r="T9" s="91"/>
      <c r="U9" s="91"/>
      <c r="V9" s="91"/>
      <c r="W9" s="91">
        <f>VLOOKUP(O9,基礎控除,2)+SUM(H14,B17:AB18)+O14*630000+T14*480000+IF(T14&gt;=S14,S14*100000,0)+X14*380000+AG14*400000+IF(AG14&gt;=AE14,AE14*350000,0)+AI14*270000+IF(L48="○",400000,0)+IF(N48="○",270000,0)+IF(OR(P48="○",T48="○"),270000,0)+IF(R48="○",350000,0)+IF(AND(O9&lt;=650000,V48="○"),270000,0)</f>
        <v>480000</v>
      </c>
      <c r="X9" s="91"/>
      <c r="Y9" s="91"/>
      <c r="Z9" s="91"/>
      <c r="AA9" s="91"/>
      <c r="AB9" s="91"/>
      <c r="AC9" s="91"/>
      <c r="AD9" s="91"/>
      <c r="AE9" s="91">
        <f>IF(O9&lt;W9,0,ROUNDDOWN((ROUNDDOWN(O9-W9,-3)*VLOOKUP(ROUNDDOWN(O9-W9,-3),所得税率,2)-VLOOKUP(ROUNDDOWN(O9-W9,-3),所得税率,3)-AC17)*1.021,-2))</f>
        <v>0</v>
      </c>
      <c r="AF9" s="91"/>
      <c r="AG9" s="91"/>
      <c r="AH9" s="91"/>
      <c r="AI9" s="91"/>
      <c r="AJ9" s="91"/>
      <c r="AK9" s="91"/>
      <c r="AL9" s="91"/>
      <c r="AP9" s="33">
        <f>'源泉徴収票様式(住民税)'!AE9</f>
        <v>0</v>
      </c>
      <c r="AQ9" s="34"/>
      <c r="AR9" s="34"/>
      <c r="AS9" s="34"/>
      <c r="AT9" s="34"/>
      <c r="AU9" s="34"/>
      <c r="AV9" s="34"/>
      <c r="AW9" s="34"/>
    </row>
    <row r="10" spans="2:49" ht="24" customHeight="1" x14ac:dyDescent="0.4">
      <c r="B10" s="93"/>
      <c r="C10" s="93"/>
      <c r="D10" s="93"/>
      <c r="E10" s="93"/>
      <c r="F10" s="93"/>
      <c r="G10" s="92"/>
      <c r="H10" s="92"/>
      <c r="I10" s="92"/>
      <c r="J10" s="92"/>
      <c r="K10" s="92"/>
      <c r="L10" s="92"/>
      <c r="M10" s="92"/>
      <c r="N10" s="9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P10" s="34"/>
      <c r="AQ10" s="34"/>
      <c r="AR10" s="34"/>
      <c r="AS10" s="34"/>
      <c r="AT10" s="34"/>
      <c r="AU10" s="34"/>
      <c r="AV10" s="34"/>
      <c r="AW10" s="34"/>
    </row>
    <row r="11" spans="2:49" ht="24" customHeight="1" x14ac:dyDescent="0.4">
      <c r="B11" s="86" t="s">
        <v>11</v>
      </c>
      <c r="C11" s="86"/>
      <c r="D11" s="86"/>
      <c r="E11" s="86"/>
      <c r="F11" s="86"/>
      <c r="G11" s="55"/>
      <c r="H11" s="51" t="s">
        <v>14</v>
      </c>
      <c r="I11" s="44"/>
      <c r="J11" s="44"/>
      <c r="K11" s="44"/>
      <c r="L11" s="44"/>
      <c r="M11" s="44"/>
      <c r="N11" s="44"/>
      <c r="O11" s="51" t="s">
        <v>15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 t="s">
        <v>18</v>
      </c>
      <c r="AC11" s="52"/>
      <c r="AD11" s="52"/>
      <c r="AE11" s="51" t="s">
        <v>20</v>
      </c>
      <c r="AF11" s="44"/>
      <c r="AG11" s="44"/>
      <c r="AH11" s="44"/>
      <c r="AI11" s="44"/>
      <c r="AJ11" s="44"/>
      <c r="AK11" s="52" t="s">
        <v>19</v>
      </c>
      <c r="AL11" s="52"/>
    </row>
    <row r="12" spans="2:49" ht="24" customHeight="1" x14ac:dyDescent="0.4">
      <c r="B12" s="85" t="s">
        <v>12</v>
      </c>
      <c r="C12" s="85"/>
      <c r="D12" s="85"/>
      <c r="E12" s="85"/>
      <c r="F12" s="87" t="s">
        <v>13</v>
      </c>
      <c r="G12" s="88"/>
      <c r="H12" s="44"/>
      <c r="I12" s="44"/>
      <c r="J12" s="44"/>
      <c r="K12" s="44"/>
      <c r="L12" s="44"/>
      <c r="M12" s="44"/>
      <c r="N12" s="44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C12" s="52"/>
      <c r="AD12" s="52"/>
      <c r="AE12" s="44"/>
      <c r="AF12" s="44"/>
      <c r="AG12" s="44"/>
      <c r="AH12" s="44"/>
      <c r="AI12" s="44"/>
      <c r="AJ12" s="44"/>
      <c r="AK12" s="52"/>
      <c r="AL12" s="52"/>
    </row>
    <row r="13" spans="2:49" ht="24" customHeight="1" x14ac:dyDescent="0.4">
      <c r="B13" s="85"/>
      <c r="C13" s="85"/>
      <c r="D13" s="85"/>
      <c r="E13" s="85"/>
      <c r="F13" s="89"/>
      <c r="G13" s="90"/>
      <c r="H13" s="44"/>
      <c r="I13" s="44"/>
      <c r="J13" s="44"/>
      <c r="K13" s="44"/>
      <c r="L13" s="44"/>
      <c r="M13" s="44"/>
      <c r="N13" s="44"/>
      <c r="O13" s="44" t="s">
        <v>16</v>
      </c>
      <c r="P13" s="44"/>
      <c r="Q13" s="44"/>
      <c r="R13" s="44"/>
      <c r="S13" s="44" t="s">
        <v>13</v>
      </c>
      <c r="T13" s="44"/>
      <c r="U13" s="44"/>
      <c r="V13" s="44"/>
      <c r="W13" s="44"/>
      <c r="X13" s="44" t="s">
        <v>17</v>
      </c>
      <c r="Y13" s="44"/>
      <c r="Z13" s="44"/>
      <c r="AA13" s="44"/>
      <c r="AB13" s="52"/>
      <c r="AC13" s="52"/>
      <c r="AD13" s="52"/>
      <c r="AE13" s="44" t="s">
        <v>21</v>
      </c>
      <c r="AF13" s="44"/>
      <c r="AG13" s="44"/>
      <c r="AH13" s="44"/>
      <c r="AI13" s="44" t="s">
        <v>17</v>
      </c>
      <c r="AJ13" s="44"/>
      <c r="AK13" s="52"/>
      <c r="AL13" s="52"/>
    </row>
    <row r="14" spans="2:49" ht="24" customHeight="1" x14ac:dyDescent="0.4">
      <c r="B14" s="44" t="s">
        <v>22</v>
      </c>
      <c r="C14" s="44"/>
      <c r="D14" s="44" t="s">
        <v>23</v>
      </c>
      <c r="E14" s="44"/>
      <c r="F14" s="42"/>
      <c r="G14" s="42"/>
      <c r="H14" s="78">
        <f>IF(AND(B15="○",U29&lt;380001),VLOOKUP(O9,配偶者控除,2+IF(F14="○",1,0)),IF(AND(B15="○",U29&gt;0,O9&lt;=10000000),VLOOKUP(U29,配偶者特別控除,IF(O9&lt;=9000000,2,IF(AND(O9&gt;9000000,O9&lt;=9500000),3,4))),0))</f>
        <v>0</v>
      </c>
      <c r="I14" s="78"/>
      <c r="J14" s="78"/>
      <c r="K14" s="78"/>
      <c r="L14" s="78"/>
      <c r="M14" s="78"/>
      <c r="N14" s="78"/>
      <c r="O14" s="42"/>
      <c r="P14" s="42"/>
      <c r="Q14" s="79" t="s">
        <v>69</v>
      </c>
      <c r="R14" s="79"/>
      <c r="S14" s="81"/>
      <c r="T14" s="80"/>
      <c r="U14" s="42"/>
      <c r="V14" s="79" t="s">
        <v>69</v>
      </c>
      <c r="W14" s="79"/>
      <c r="X14" s="42"/>
      <c r="Y14" s="42"/>
      <c r="Z14" s="79" t="s">
        <v>69</v>
      </c>
      <c r="AA14" s="79"/>
      <c r="AB14" s="42"/>
      <c r="AC14" s="42"/>
      <c r="AD14" s="42"/>
      <c r="AE14" s="42"/>
      <c r="AF14" s="81"/>
      <c r="AG14" s="80"/>
      <c r="AH14" s="42"/>
      <c r="AI14" s="42"/>
      <c r="AJ14" s="42"/>
      <c r="AK14" s="42"/>
      <c r="AL14" s="42"/>
    </row>
    <row r="15" spans="2:49" ht="24" customHeight="1" x14ac:dyDescent="0.4">
      <c r="B15" s="42"/>
      <c r="C15" s="42"/>
      <c r="D15" s="82"/>
      <c r="E15" s="82"/>
      <c r="F15" s="42"/>
      <c r="G15" s="42"/>
      <c r="H15" s="78"/>
      <c r="I15" s="78"/>
      <c r="J15" s="78"/>
      <c r="K15" s="78"/>
      <c r="L15" s="78"/>
      <c r="M15" s="78"/>
      <c r="N15" s="78"/>
      <c r="O15" s="42"/>
      <c r="P15" s="42"/>
      <c r="Q15" s="79"/>
      <c r="R15" s="79"/>
      <c r="S15" s="81"/>
      <c r="T15" s="80"/>
      <c r="U15" s="42"/>
      <c r="V15" s="79"/>
      <c r="W15" s="79"/>
      <c r="X15" s="42"/>
      <c r="Y15" s="42"/>
      <c r="Z15" s="79"/>
      <c r="AA15" s="79"/>
      <c r="AB15" s="42"/>
      <c r="AC15" s="42"/>
      <c r="AD15" s="42"/>
      <c r="AE15" s="42"/>
      <c r="AF15" s="81"/>
      <c r="AG15" s="80"/>
      <c r="AH15" s="42"/>
      <c r="AI15" s="42"/>
      <c r="AJ15" s="42"/>
      <c r="AK15" s="42"/>
      <c r="AL15" s="42"/>
    </row>
    <row r="16" spans="2:49" ht="24" customHeight="1" x14ac:dyDescent="0.4">
      <c r="B16" s="44" t="s">
        <v>24</v>
      </c>
      <c r="C16" s="44"/>
      <c r="D16" s="44"/>
      <c r="E16" s="44"/>
      <c r="F16" s="44"/>
      <c r="G16" s="44"/>
      <c r="H16" s="44"/>
      <c r="I16" s="44"/>
      <c r="J16" s="44"/>
      <c r="K16" s="44" t="s">
        <v>25</v>
      </c>
      <c r="L16" s="44"/>
      <c r="M16" s="44"/>
      <c r="N16" s="44"/>
      <c r="O16" s="44"/>
      <c r="P16" s="44"/>
      <c r="Q16" s="44"/>
      <c r="R16" s="44"/>
      <c r="S16" s="44"/>
      <c r="T16" s="44" t="s">
        <v>26</v>
      </c>
      <c r="U16" s="44"/>
      <c r="V16" s="44"/>
      <c r="W16" s="44"/>
      <c r="X16" s="44"/>
      <c r="Y16" s="44"/>
      <c r="Z16" s="44"/>
      <c r="AA16" s="44"/>
      <c r="AB16" s="44"/>
      <c r="AC16" s="44" t="s">
        <v>27</v>
      </c>
      <c r="AD16" s="44"/>
      <c r="AE16" s="44"/>
      <c r="AF16" s="44"/>
      <c r="AG16" s="44"/>
      <c r="AH16" s="44"/>
      <c r="AI16" s="44"/>
      <c r="AJ16" s="44"/>
      <c r="AK16" s="44"/>
      <c r="AL16" s="44"/>
    </row>
    <row r="17" spans="2:42" ht="24" customHeight="1" x14ac:dyDescent="0.4">
      <c r="B17" s="77"/>
      <c r="C17" s="77"/>
      <c r="D17" s="77"/>
      <c r="E17" s="77"/>
      <c r="F17" s="77"/>
      <c r="G17" s="77"/>
      <c r="H17" s="77"/>
      <c r="I17" s="77"/>
      <c r="J17" s="77"/>
      <c r="K17" s="78">
        <f>MIN(120000,IF(AND(table!K2&gt;0,table!K7&gt;0),MIN(40000,table!K7+table!K2),MAX(table!K2,table!K7))+table!K3+IF(AND(table!K4&gt;0,table!K8&gt;0),MIN(40000,table!K8+table!K4),MAX(table!K4,table!K8)))</f>
        <v>0</v>
      </c>
      <c r="L17" s="78"/>
      <c r="M17" s="78"/>
      <c r="N17" s="78"/>
      <c r="O17" s="78"/>
      <c r="P17" s="78"/>
      <c r="Q17" s="78"/>
      <c r="R17" s="78"/>
      <c r="S17" s="78"/>
      <c r="T17" s="77"/>
      <c r="U17" s="77"/>
      <c r="V17" s="77"/>
      <c r="W17" s="77"/>
      <c r="X17" s="77"/>
      <c r="Y17" s="77"/>
      <c r="Z17" s="77"/>
      <c r="AA17" s="77"/>
      <c r="AB17" s="77"/>
      <c r="AC17" s="78">
        <f>MIN(IF(H27="",0,H27),IF(O9&lt;W9,0,ROUNDDOWN(O9-W9,-3)*VLOOKUP(ROUNDDOWN(O9-W9,-3),所得税率,2)-VLOOKUP(ROUNDDOWN(O9-W9,-3),所得税率,3)))</f>
        <v>0</v>
      </c>
      <c r="AD17" s="78"/>
      <c r="AE17" s="78"/>
      <c r="AF17" s="78"/>
      <c r="AG17" s="78"/>
      <c r="AH17" s="78"/>
      <c r="AI17" s="78"/>
      <c r="AJ17" s="78"/>
      <c r="AK17" s="78"/>
      <c r="AL17" s="78"/>
    </row>
    <row r="18" spans="2:42" ht="24" customHeight="1" x14ac:dyDescent="0.4">
      <c r="B18" s="77"/>
      <c r="C18" s="77"/>
      <c r="D18" s="77"/>
      <c r="E18" s="77"/>
      <c r="F18" s="77"/>
      <c r="G18" s="77"/>
      <c r="H18" s="77"/>
      <c r="I18" s="77"/>
      <c r="J18" s="77"/>
      <c r="K18" s="78"/>
      <c r="L18" s="78"/>
      <c r="M18" s="78"/>
      <c r="N18" s="78"/>
      <c r="O18" s="78"/>
      <c r="P18" s="78"/>
      <c r="Q18" s="78"/>
      <c r="R18" s="78"/>
      <c r="S18" s="78"/>
      <c r="T18" s="77"/>
      <c r="U18" s="77"/>
      <c r="V18" s="77"/>
      <c r="W18" s="77"/>
      <c r="X18" s="77"/>
      <c r="Y18" s="77"/>
      <c r="Z18" s="77"/>
      <c r="AA18" s="77"/>
      <c r="AB18" s="77"/>
      <c r="AC18" s="78"/>
      <c r="AD18" s="78"/>
      <c r="AE18" s="78"/>
      <c r="AF18" s="78"/>
      <c r="AG18" s="78"/>
      <c r="AH18" s="78"/>
      <c r="AI18" s="78"/>
      <c r="AJ18" s="78"/>
      <c r="AK18" s="78"/>
      <c r="AL18" s="78"/>
    </row>
    <row r="19" spans="2:42" ht="24" customHeight="1" x14ac:dyDescent="0.4">
      <c r="B19" s="55" t="s">
        <v>28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7"/>
    </row>
    <row r="20" spans="2:42" ht="24" customHeight="1" x14ac:dyDescent="0.4"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60"/>
    </row>
    <row r="21" spans="2:42" ht="24" customHeight="1" x14ac:dyDescent="0.4"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60"/>
    </row>
    <row r="22" spans="2:42" ht="24" customHeight="1" x14ac:dyDescent="0.4"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3"/>
      <c r="AP22" s="18"/>
    </row>
    <row r="23" spans="2:42" ht="24" customHeight="1" x14ac:dyDescent="0.4">
      <c r="B23" s="52" t="s">
        <v>29</v>
      </c>
      <c r="C23" s="52"/>
      <c r="D23" s="52"/>
      <c r="E23" s="51" t="s">
        <v>30</v>
      </c>
      <c r="F23" s="51"/>
      <c r="G23" s="51"/>
      <c r="H23" s="50"/>
      <c r="I23" s="50"/>
      <c r="J23" s="50"/>
      <c r="K23" s="51" t="s">
        <v>31</v>
      </c>
      <c r="L23" s="51"/>
      <c r="M23" s="51"/>
      <c r="N23" s="51"/>
      <c r="O23" s="50"/>
      <c r="P23" s="50"/>
      <c r="Q23" s="50"/>
      <c r="R23" s="51" t="s">
        <v>32</v>
      </c>
      <c r="S23" s="51"/>
      <c r="T23" s="51"/>
      <c r="U23" s="51"/>
      <c r="V23" s="50"/>
      <c r="W23" s="50"/>
      <c r="X23" s="50"/>
      <c r="Y23" s="51" t="s">
        <v>33</v>
      </c>
      <c r="Z23" s="51"/>
      <c r="AA23" s="51"/>
      <c r="AB23" s="51"/>
      <c r="AC23" s="50"/>
      <c r="AD23" s="50"/>
      <c r="AE23" s="50"/>
      <c r="AF23" s="51" t="s">
        <v>34</v>
      </c>
      <c r="AG23" s="51"/>
      <c r="AH23" s="51"/>
      <c r="AI23" s="51"/>
      <c r="AJ23" s="50"/>
      <c r="AK23" s="50"/>
      <c r="AL23" s="50"/>
    </row>
    <row r="24" spans="2:42" ht="24" customHeight="1" x14ac:dyDescent="0.4">
      <c r="B24" s="52"/>
      <c r="C24" s="52"/>
      <c r="D24" s="52"/>
      <c r="E24" s="51"/>
      <c r="F24" s="51"/>
      <c r="G24" s="51"/>
      <c r="H24" s="50"/>
      <c r="I24" s="50"/>
      <c r="J24" s="50"/>
      <c r="K24" s="51"/>
      <c r="L24" s="51"/>
      <c r="M24" s="51"/>
      <c r="N24" s="51"/>
      <c r="O24" s="50"/>
      <c r="P24" s="50"/>
      <c r="Q24" s="50"/>
      <c r="R24" s="51"/>
      <c r="S24" s="51"/>
      <c r="T24" s="51"/>
      <c r="U24" s="51"/>
      <c r="V24" s="50"/>
      <c r="W24" s="50"/>
      <c r="X24" s="50"/>
      <c r="Y24" s="51"/>
      <c r="Z24" s="51"/>
      <c r="AA24" s="51"/>
      <c r="AB24" s="51"/>
      <c r="AC24" s="50"/>
      <c r="AD24" s="50"/>
      <c r="AE24" s="50"/>
      <c r="AF24" s="51"/>
      <c r="AG24" s="51"/>
      <c r="AH24" s="51"/>
      <c r="AI24" s="51"/>
      <c r="AJ24" s="50"/>
      <c r="AK24" s="50"/>
      <c r="AL24" s="50"/>
    </row>
    <row r="25" spans="2:42" ht="24" customHeight="1" x14ac:dyDescent="0.4">
      <c r="B25" s="51" t="s">
        <v>37</v>
      </c>
      <c r="C25" s="51"/>
      <c r="D25" s="51"/>
      <c r="E25" s="48" t="s">
        <v>99</v>
      </c>
      <c r="F25" s="53"/>
      <c r="G25" s="53"/>
      <c r="H25" s="54"/>
      <c r="I25" s="54"/>
      <c r="J25" s="54"/>
      <c r="K25" s="51" t="s">
        <v>38</v>
      </c>
      <c r="L25" s="51"/>
      <c r="M25" s="51"/>
      <c r="N25" s="51"/>
      <c r="O25" s="75"/>
      <c r="P25" s="68"/>
      <c r="Q25" s="68"/>
      <c r="R25" s="64"/>
      <c r="S25" s="65"/>
      <c r="T25" s="68"/>
      <c r="U25" s="69"/>
      <c r="V25" s="48" t="s">
        <v>40</v>
      </c>
      <c r="W25" s="48"/>
      <c r="X25" s="48"/>
      <c r="Y25" s="49"/>
      <c r="Z25" s="49"/>
      <c r="AA25" s="49"/>
      <c r="AB25" s="49"/>
      <c r="AC25" s="48" t="s">
        <v>42</v>
      </c>
      <c r="AD25" s="48"/>
      <c r="AE25" s="48"/>
      <c r="AF25" s="49"/>
      <c r="AG25" s="49"/>
      <c r="AH25" s="49"/>
      <c r="AI25" s="49"/>
      <c r="AJ25" s="49"/>
      <c r="AK25" s="49"/>
      <c r="AL25" s="49"/>
    </row>
    <row r="26" spans="2:42" ht="24" customHeight="1" x14ac:dyDescent="0.4">
      <c r="B26" s="51"/>
      <c r="C26" s="51"/>
      <c r="D26" s="51"/>
      <c r="E26" s="53"/>
      <c r="F26" s="53"/>
      <c r="G26" s="53"/>
      <c r="H26" s="54"/>
      <c r="I26" s="54"/>
      <c r="J26" s="54"/>
      <c r="K26" s="51"/>
      <c r="L26" s="51"/>
      <c r="M26" s="51"/>
      <c r="N26" s="51"/>
      <c r="O26" s="76"/>
      <c r="P26" s="70"/>
      <c r="Q26" s="70"/>
      <c r="R26" s="66"/>
      <c r="S26" s="67"/>
      <c r="T26" s="70"/>
      <c r="U26" s="71"/>
      <c r="V26" s="48"/>
      <c r="W26" s="48"/>
      <c r="X26" s="48"/>
      <c r="Y26" s="49"/>
      <c r="Z26" s="49"/>
      <c r="AA26" s="49"/>
      <c r="AB26" s="49"/>
      <c r="AC26" s="48"/>
      <c r="AD26" s="48"/>
      <c r="AE26" s="48"/>
      <c r="AF26" s="49"/>
      <c r="AG26" s="49"/>
      <c r="AH26" s="49"/>
      <c r="AI26" s="49"/>
      <c r="AJ26" s="49"/>
      <c r="AK26" s="49"/>
      <c r="AL26" s="49"/>
    </row>
    <row r="27" spans="2:42" ht="24" customHeight="1" x14ac:dyDescent="0.4">
      <c r="B27" s="51"/>
      <c r="C27" s="51"/>
      <c r="D27" s="51"/>
      <c r="E27" s="48" t="s">
        <v>36</v>
      </c>
      <c r="F27" s="48"/>
      <c r="G27" s="48"/>
      <c r="H27" s="50"/>
      <c r="I27" s="50"/>
      <c r="J27" s="50"/>
      <c r="K27" s="51" t="s">
        <v>39</v>
      </c>
      <c r="L27" s="51"/>
      <c r="M27" s="51"/>
      <c r="N27" s="51"/>
      <c r="O27" s="74"/>
      <c r="P27" s="74"/>
      <c r="Q27" s="74"/>
      <c r="R27" s="72"/>
      <c r="S27" s="73"/>
      <c r="T27" s="74"/>
      <c r="U27" s="74"/>
      <c r="V27" s="48" t="s">
        <v>41</v>
      </c>
      <c r="W27" s="48"/>
      <c r="X27" s="48"/>
      <c r="Y27" s="49"/>
      <c r="Z27" s="49"/>
      <c r="AA27" s="49"/>
      <c r="AB27" s="49"/>
      <c r="AC27" s="48" t="s">
        <v>43</v>
      </c>
      <c r="AD27" s="48"/>
      <c r="AE27" s="48"/>
      <c r="AF27" s="49"/>
      <c r="AG27" s="49"/>
      <c r="AH27" s="49"/>
      <c r="AI27" s="49"/>
      <c r="AJ27" s="49"/>
      <c r="AK27" s="49"/>
      <c r="AL27" s="49"/>
    </row>
    <row r="28" spans="2:42" ht="24" customHeight="1" x14ac:dyDescent="0.4">
      <c r="B28" s="51"/>
      <c r="C28" s="51"/>
      <c r="D28" s="51"/>
      <c r="E28" s="48"/>
      <c r="F28" s="48"/>
      <c r="G28" s="48"/>
      <c r="H28" s="50"/>
      <c r="I28" s="50"/>
      <c r="J28" s="50"/>
      <c r="K28" s="51"/>
      <c r="L28" s="51"/>
      <c r="M28" s="51"/>
      <c r="N28" s="51"/>
      <c r="O28" s="70"/>
      <c r="P28" s="70"/>
      <c r="Q28" s="70"/>
      <c r="R28" s="66"/>
      <c r="S28" s="67"/>
      <c r="T28" s="70"/>
      <c r="U28" s="70"/>
      <c r="V28" s="48"/>
      <c r="W28" s="48"/>
      <c r="X28" s="48"/>
      <c r="Y28" s="49"/>
      <c r="Z28" s="49"/>
      <c r="AA28" s="49"/>
      <c r="AB28" s="49"/>
      <c r="AC28" s="48"/>
      <c r="AD28" s="48"/>
      <c r="AE28" s="48"/>
      <c r="AF28" s="49"/>
      <c r="AG28" s="49"/>
      <c r="AH28" s="49"/>
      <c r="AI28" s="49"/>
      <c r="AJ28" s="49"/>
      <c r="AK28" s="49"/>
      <c r="AL28" s="49"/>
    </row>
    <row r="29" spans="2:42" ht="24" customHeight="1" x14ac:dyDescent="0.4">
      <c r="B29" s="111" t="s">
        <v>76</v>
      </c>
      <c r="C29" s="112"/>
      <c r="D29" s="113"/>
      <c r="E29" s="51" t="s">
        <v>82</v>
      </c>
      <c r="F29" s="51"/>
      <c r="G29" s="51"/>
      <c r="H29" s="98"/>
      <c r="I29" s="99"/>
      <c r="J29" s="99"/>
      <c r="K29" s="99"/>
      <c r="L29" s="99"/>
      <c r="M29" s="99"/>
      <c r="N29" s="100"/>
      <c r="O29" s="101" t="s">
        <v>78</v>
      </c>
      <c r="P29" s="75"/>
      <c r="Q29" s="69"/>
      <c r="R29" s="120" t="s">
        <v>79</v>
      </c>
      <c r="S29" s="102"/>
      <c r="T29" s="102"/>
      <c r="U29" s="77"/>
      <c r="V29" s="77"/>
      <c r="W29" s="77"/>
      <c r="X29" s="77"/>
      <c r="Y29" s="102" t="s">
        <v>80</v>
      </c>
      <c r="Z29" s="102"/>
      <c r="AA29" s="102"/>
      <c r="AB29" s="103"/>
      <c r="AC29" s="37"/>
      <c r="AD29" s="37"/>
      <c r="AE29" s="37"/>
      <c r="AF29" s="102" t="s">
        <v>81</v>
      </c>
      <c r="AG29" s="102"/>
      <c r="AH29" s="102"/>
      <c r="AI29" s="103"/>
      <c r="AJ29" s="37"/>
      <c r="AK29" s="37"/>
      <c r="AL29" s="37"/>
    </row>
    <row r="30" spans="2:42" ht="24" customHeight="1" x14ac:dyDescent="0.4">
      <c r="B30" s="111"/>
      <c r="C30" s="112"/>
      <c r="D30" s="113"/>
      <c r="E30" s="51" t="s">
        <v>77</v>
      </c>
      <c r="F30" s="51"/>
      <c r="G30" s="51"/>
      <c r="H30" s="98"/>
      <c r="I30" s="99"/>
      <c r="J30" s="99"/>
      <c r="K30" s="99"/>
      <c r="L30" s="99"/>
      <c r="M30" s="99"/>
      <c r="N30" s="100"/>
      <c r="O30" s="101"/>
      <c r="P30" s="76"/>
      <c r="Q30" s="71"/>
      <c r="R30" s="121"/>
      <c r="S30" s="104"/>
      <c r="T30" s="104"/>
      <c r="U30" s="77"/>
      <c r="V30" s="77"/>
      <c r="W30" s="77"/>
      <c r="X30" s="77"/>
      <c r="Y30" s="104"/>
      <c r="Z30" s="104"/>
      <c r="AA30" s="104"/>
      <c r="AB30" s="105"/>
      <c r="AC30" s="37"/>
      <c r="AD30" s="37"/>
      <c r="AE30" s="37"/>
      <c r="AF30" s="104"/>
      <c r="AG30" s="104"/>
      <c r="AH30" s="104"/>
      <c r="AI30" s="105"/>
      <c r="AJ30" s="37"/>
      <c r="AK30" s="37"/>
      <c r="AL30" s="37"/>
    </row>
    <row r="31" spans="2:42" ht="24" customHeight="1" x14ac:dyDescent="0.4">
      <c r="B31" s="114"/>
      <c r="C31" s="115"/>
      <c r="D31" s="116"/>
      <c r="E31" s="108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  <c r="R31" s="122"/>
      <c r="S31" s="106"/>
      <c r="T31" s="106"/>
      <c r="U31" s="77"/>
      <c r="V31" s="77"/>
      <c r="W31" s="77"/>
      <c r="X31" s="77"/>
      <c r="Y31" s="106"/>
      <c r="Z31" s="106"/>
      <c r="AA31" s="106"/>
      <c r="AB31" s="107"/>
      <c r="AC31" s="37"/>
      <c r="AD31" s="37"/>
      <c r="AE31" s="37"/>
      <c r="AF31" s="106"/>
      <c r="AG31" s="106"/>
      <c r="AH31" s="106"/>
      <c r="AI31" s="107"/>
      <c r="AJ31" s="37"/>
      <c r="AK31" s="37"/>
      <c r="AL31" s="37"/>
    </row>
    <row r="32" spans="2:42" ht="24" customHeight="1" x14ac:dyDescent="0.4">
      <c r="B32" s="118" t="s">
        <v>83</v>
      </c>
      <c r="C32" s="118"/>
      <c r="D32" s="97">
        <v>1</v>
      </c>
      <c r="E32" s="51" t="s">
        <v>82</v>
      </c>
      <c r="F32" s="51"/>
      <c r="G32" s="51"/>
      <c r="H32" s="98"/>
      <c r="I32" s="99"/>
      <c r="J32" s="99"/>
      <c r="K32" s="99"/>
      <c r="L32" s="99"/>
      <c r="M32" s="99"/>
      <c r="N32" s="100"/>
      <c r="O32" s="101" t="s">
        <v>78</v>
      </c>
      <c r="P32" s="75"/>
      <c r="Q32" s="69"/>
      <c r="R32" s="118" t="s">
        <v>84</v>
      </c>
      <c r="S32" s="118"/>
      <c r="T32" s="97">
        <v>1</v>
      </c>
      <c r="U32" s="51" t="s">
        <v>82</v>
      </c>
      <c r="V32" s="51"/>
      <c r="W32" s="51"/>
      <c r="X32" s="98"/>
      <c r="Y32" s="99"/>
      <c r="Z32" s="99"/>
      <c r="AA32" s="99"/>
      <c r="AB32" s="99"/>
      <c r="AC32" s="99"/>
      <c r="AD32" s="100"/>
      <c r="AE32" s="101" t="s">
        <v>78</v>
      </c>
      <c r="AF32" s="75"/>
      <c r="AG32" s="69"/>
      <c r="AH32" s="119"/>
      <c r="AI32" s="119"/>
      <c r="AJ32" s="119"/>
      <c r="AK32" s="119"/>
      <c r="AL32" s="119"/>
    </row>
    <row r="33" spans="2:38" ht="24" customHeight="1" x14ac:dyDescent="0.4">
      <c r="B33" s="118"/>
      <c r="C33" s="118"/>
      <c r="D33" s="97"/>
      <c r="E33" s="51" t="s">
        <v>77</v>
      </c>
      <c r="F33" s="51"/>
      <c r="G33" s="51"/>
      <c r="H33" s="98"/>
      <c r="I33" s="99"/>
      <c r="J33" s="99"/>
      <c r="K33" s="99"/>
      <c r="L33" s="99"/>
      <c r="M33" s="99"/>
      <c r="N33" s="100"/>
      <c r="O33" s="101"/>
      <c r="P33" s="76"/>
      <c r="Q33" s="71"/>
      <c r="R33" s="118"/>
      <c r="S33" s="118"/>
      <c r="T33" s="97"/>
      <c r="U33" s="51" t="s">
        <v>77</v>
      </c>
      <c r="V33" s="51"/>
      <c r="W33" s="51"/>
      <c r="X33" s="98"/>
      <c r="Y33" s="99"/>
      <c r="Z33" s="99"/>
      <c r="AA33" s="99"/>
      <c r="AB33" s="99"/>
      <c r="AC33" s="99"/>
      <c r="AD33" s="100"/>
      <c r="AE33" s="101"/>
      <c r="AF33" s="76"/>
      <c r="AG33" s="71"/>
      <c r="AH33" s="119"/>
      <c r="AI33" s="119"/>
      <c r="AJ33" s="119"/>
      <c r="AK33" s="119"/>
      <c r="AL33" s="119"/>
    </row>
    <row r="34" spans="2:38" ht="24" customHeight="1" x14ac:dyDescent="0.4">
      <c r="B34" s="118"/>
      <c r="C34" s="118"/>
      <c r="D34" s="97"/>
      <c r="E34" s="108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18"/>
      <c r="S34" s="118"/>
      <c r="T34" s="97"/>
      <c r="U34" s="108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10"/>
      <c r="AH34" s="119"/>
      <c r="AI34" s="119"/>
      <c r="AJ34" s="119"/>
      <c r="AK34" s="119"/>
      <c r="AL34" s="119"/>
    </row>
    <row r="35" spans="2:38" ht="24" customHeight="1" x14ac:dyDescent="0.4">
      <c r="B35" s="118"/>
      <c r="C35" s="118"/>
      <c r="D35" s="97">
        <v>2</v>
      </c>
      <c r="E35" s="51" t="s">
        <v>82</v>
      </c>
      <c r="F35" s="51"/>
      <c r="G35" s="51"/>
      <c r="H35" s="98"/>
      <c r="I35" s="99"/>
      <c r="J35" s="99"/>
      <c r="K35" s="99"/>
      <c r="L35" s="99"/>
      <c r="M35" s="99"/>
      <c r="N35" s="100"/>
      <c r="O35" s="101" t="s">
        <v>78</v>
      </c>
      <c r="P35" s="75"/>
      <c r="Q35" s="69"/>
      <c r="R35" s="118"/>
      <c r="S35" s="118"/>
      <c r="T35" s="97">
        <v>2</v>
      </c>
      <c r="U35" s="51" t="s">
        <v>82</v>
      </c>
      <c r="V35" s="51"/>
      <c r="W35" s="51"/>
      <c r="X35" s="98"/>
      <c r="Y35" s="99"/>
      <c r="Z35" s="99"/>
      <c r="AA35" s="99"/>
      <c r="AB35" s="99"/>
      <c r="AC35" s="99"/>
      <c r="AD35" s="100"/>
      <c r="AE35" s="101" t="s">
        <v>78</v>
      </c>
      <c r="AF35" s="75"/>
      <c r="AG35" s="69"/>
      <c r="AH35" s="119"/>
      <c r="AI35" s="119"/>
      <c r="AJ35" s="119"/>
      <c r="AK35" s="119"/>
      <c r="AL35" s="119"/>
    </row>
    <row r="36" spans="2:38" ht="24" customHeight="1" x14ac:dyDescent="0.4">
      <c r="B36" s="118"/>
      <c r="C36" s="118"/>
      <c r="D36" s="97"/>
      <c r="E36" s="51" t="s">
        <v>77</v>
      </c>
      <c r="F36" s="51"/>
      <c r="G36" s="51"/>
      <c r="H36" s="98"/>
      <c r="I36" s="99"/>
      <c r="J36" s="99"/>
      <c r="K36" s="99"/>
      <c r="L36" s="99"/>
      <c r="M36" s="99"/>
      <c r="N36" s="100"/>
      <c r="O36" s="101"/>
      <c r="P36" s="76"/>
      <c r="Q36" s="71"/>
      <c r="R36" s="118"/>
      <c r="S36" s="118"/>
      <c r="T36" s="97"/>
      <c r="U36" s="51" t="s">
        <v>77</v>
      </c>
      <c r="V36" s="51"/>
      <c r="W36" s="51"/>
      <c r="X36" s="98"/>
      <c r="Y36" s="99"/>
      <c r="Z36" s="99"/>
      <c r="AA36" s="99"/>
      <c r="AB36" s="99"/>
      <c r="AC36" s="99"/>
      <c r="AD36" s="100"/>
      <c r="AE36" s="101"/>
      <c r="AF36" s="76"/>
      <c r="AG36" s="71"/>
      <c r="AH36" s="119"/>
      <c r="AI36" s="119"/>
      <c r="AJ36" s="119"/>
      <c r="AK36" s="119"/>
      <c r="AL36" s="119"/>
    </row>
    <row r="37" spans="2:38" ht="24" customHeight="1" x14ac:dyDescent="0.4">
      <c r="B37" s="118"/>
      <c r="C37" s="118"/>
      <c r="D37" s="97"/>
      <c r="E37" s="108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10"/>
      <c r="R37" s="118"/>
      <c r="S37" s="118"/>
      <c r="T37" s="97"/>
      <c r="U37" s="108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10"/>
      <c r="AH37" s="119"/>
      <c r="AI37" s="119"/>
      <c r="AJ37" s="119"/>
      <c r="AK37" s="119"/>
      <c r="AL37" s="119"/>
    </row>
    <row r="38" spans="2:38" ht="24" customHeight="1" x14ac:dyDescent="0.4">
      <c r="B38" s="118"/>
      <c r="C38" s="118"/>
      <c r="D38" s="97">
        <v>3</v>
      </c>
      <c r="E38" s="51" t="s">
        <v>82</v>
      </c>
      <c r="F38" s="51"/>
      <c r="G38" s="51"/>
      <c r="H38" s="98"/>
      <c r="I38" s="99"/>
      <c r="J38" s="99"/>
      <c r="K38" s="99"/>
      <c r="L38" s="99"/>
      <c r="M38" s="99"/>
      <c r="N38" s="100"/>
      <c r="O38" s="101" t="s">
        <v>78</v>
      </c>
      <c r="P38" s="75"/>
      <c r="Q38" s="69"/>
      <c r="R38" s="118"/>
      <c r="S38" s="118"/>
      <c r="T38" s="97">
        <v>3</v>
      </c>
      <c r="U38" s="51" t="s">
        <v>82</v>
      </c>
      <c r="V38" s="51"/>
      <c r="W38" s="51"/>
      <c r="X38" s="98"/>
      <c r="Y38" s="99"/>
      <c r="Z38" s="99"/>
      <c r="AA38" s="99"/>
      <c r="AB38" s="99"/>
      <c r="AC38" s="99"/>
      <c r="AD38" s="100"/>
      <c r="AE38" s="101" t="s">
        <v>78</v>
      </c>
      <c r="AF38" s="75"/>
      <c r="AG38" s="69"/>
      <c r="AH38" s="119"/>
      <c r="AI38" s="119"/>
      <c r="AJ38" s="119"/>
      <c r="AK38" s="119"/>
      <c r="AL38" s="119"/>
    </row>
    <row r="39" spans="2:38" ht="24" customHeight="1" x14ac:dyDescent="0.4">
      <c r="B39" s="118"/>
      <c r="C39" s="118"/>
      <c r="D39" s="97"/>
      <c r="E39" s="51" t="s">
        <v>77</v>
      </c>
      <c r="F39" s="51"/>
      <c r="G39" s="51"/>
      <c r="H39" s="98"/>
      <c r="I39" s="99"/>
      <c r="J39" s="99"/>
      <c r="K39" s="99"/>
      <c r="L39" s="99"/>
      <c r="M39" s="99"/>
      <c r="N39" s="100"/>
      <c r="O39" s="101"/>
      <c r="P39" s="76"/>
      <c r="Q39" s="71"/>
      <c r="R39" s="118"/>
      <c r="S39" s="118"/>
      <c r="T39" s="97"/>
      <c r="U39" s="51" t="s">
        <v>77</v>
      </c>
      <c r="V39" s="51"/>
      <c r="W39" s="51"/>
      <c r="X39" s="98"/>
      <c r="Y39" s="99"/>
      <c r="Z39" s="99"/>
      <c r="AA39" s="99"/>
      <c r="AB39" s="99"/>
      <c r="AC39" s="99"/>
      <c r="AD39" s="100"/>
      <c r="AE39" s="101"/>
      <c r="AF39" s="76"/>
      <c r="AG39" s="71"/>
      <c r="AH39" s="119"/>
      <c r="AI39" s="119"/>
      <c r="AJ39" s="119"/>
      <c r="AK39" s="119"/>
      <c r="AL39" s="119"/>
    </row>
    <row r="40" spans="2:38" ht="24" customHeight="1" x14ac:dyDescent="0.4">
      <c r="B40" s="118"/>
      <c r="C40" s="118"/>
      <c r="D40" s="97"/>
      <c r="E40" s="108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10"/>
      <c r="R40" s="118"/>
      <c r="S40" s="118"/>
      <c r="T40" s="97"/>
      <c r="U40" s="108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10"/>
      <c r="AH40" s="119"/>
      <c r="AI40" s="119"/>
      <c r="AJ40" s="119"/>
      <c r="AK40" s="119"/>
      <c r="AL40" s="119"/>
    </row>
    <row r="41" spans="2:38" ht="24" customHeight="1" x14ac:dyDescent="0.4">
      <c r="B41" s="118"/>
      <c r="C41" s="118"/>
      <c r="D41" s="97">
        <v>4</v>
      </c>
      <c r="E41" s="51" t="s">
        <v>82</v>
      </c>
      <c r="F41" s="51"/>
      <c r="G41" s="51"/>
      <c r="H41" s="98"/>
      <c r="I41" s="99"/>
      <c r="J41" s="99"/>
      <c r="K41" s="99"/>
      <c r="L41" s="99"/>
      <c r="M41" s="99"/>
      <c r="N41" s="100"/>
      <c r="O41" s="101" t="s">
        <v>78</v>
      </c>
      <c r="P41" s="75"/>
      <c r="Q41" s="69"/>
      <c r="R41" s="118"/>
      <c r="S41" s="118"/>
      <c r="T41" s="97">
        <v>4</v>
      </c>
      <c r="U41" s="51" t="s">
        <v>82</v>
      </c>
      <c r="V41" s="51"/>
      <c r="W41" s="51"/>
      <c r="X41" s="98"/>
      <c r="Y41" s="99"/>
      <c r="Z41" s="99"/>
      <c r="AA41" s="99"/>
      <c r="AB41" s="99"/>
      <c r="AC41" s="99"/>
      <c r="AD41" s="100"/>
      <c r="AE41" s="101" t="s">
        <v>78</v>
      </c>
      <c r="AF41" s="75"/>
      <c r="AG41" s="69"/>
      <c r="AH41" s="119"/>
      <c r="AI41" s="119"/>
      <c r="AJ41" s="119"/>
      <c r="AK41" s="119"/>
      <c r="AL41" s="119"/>
    </row>
    <row r="42" spans="2:38" ht="24" customHeight="1" x14ac:dyDescent="0.4">
      <c r="B42" s="118"/>
      <c r="C42" s="118"/>
      <c r="D42" s="97"/>
      <c r="E42" s="51" t="s">
        <v>77</v>
      </c>
      <c r="F42" s="51"/>
      <c r="G42" s="51"/>
      <c r="H42" s="98"/>
      <c r="I42" s="99"/>
      <c r="J42" s="99"/>
      <c r="K42" s="99"/>
      <c r="L42" s="99"/>
      <c r="M42" s="99"/>
      <c r="N42" s="100"/>
      <c r="O42" s="101"/>
      <c r="P42" s="76"/>
      <c r="Q42" s="71"/>
      <c r="R42" s="118"/>
      <c r="S42" s="118"/>
      <c r="T42" s="97"/>
      <c r="U42" s="51" t="s">
        <v>77</v>
      </c>
      <c r="V42" s="51"/>
      <c r="W42" s="51"/>
      <c r="X42" s="98"/>
      <c r="Y42" s="99"/>
      <c r="Z42" s="99"/>
      <c r="AA42" s="99"/>
      <c r="AB42" s="99"/>
      <c r="AC42" s="99"/>
      <c r="AD42" s="100"/>
      <c r="AE42" s="101"/>
      <c r="AF42" s="76"/>
      <c r="AG42" s="71"/>
      <c r="AH42" s="119"/>
      <c r="AI42" s="119"/>
      <c r="AJ42" s="119"/>
      <c r="AK42" s="119"/>
      <c r="AL42" s="119"/>
    </row>
    <row r="43" spans="2:38" ht="24" customHeight="1" x14ac:dyDescent="0.4">
      <c r="B43" s="118"/>
      <c r="C43" s="118"/>
      <c r="D43" s="97"/>
      <c r="E43" s="108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18"/>
      <c r="S43" s="118"/>
      <c r="T43" s="97"/>
      <c r="U43" s="108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10"/>
      <c r="AH43" s="119"/>
      <c r="AI43" s="119"/>
      <c r="AJ43" s="119"/>
      <c r="AK43" s="119"/>
      <c r="AL43" s="119"/>
    </row>
    <row r="44" spans="2:38" ht="24" customHeight="1" x14ac:dyDescent="0.4">
      <c r="B44" s="45" t="s">
        <v>44</v>
      </c>
      <c r="C44" s="45"/>
      <c r="D44" s="45" t="s">
        <v>45</v>
      </c>
      <c r="E44" s="45"/>
      <c r="F44" s="45" t="s">
        <v>46</v>
      </c>
      <c r="G44" s="45"/>
      <c r="H44" s="45" t="s">
        <v>47</v>
      </c>
      <c r="I44" s="45"/>
      <c r="J44" s="45" t="s">
        <v>48</v>
      </c>
      <c r="K44" s="45"/>
      <c r="L44" s="43" t="s">
        <v>49</v>
      </c>
      <c r="M44" s="43"/>
      <c r="N44" s="43"/>
      <c r="O44" s="44"/>
      <c r="P44" s="44" t="s">
        <v>50</v>
      </c>
      <c r="Q44" s="44"/>
      <c r="R44" s="44"/>
      <c r="S44" s="44"/>
      <c r="T44" s="38" t="s">
        <v>51</v>
      </c>
      <c r="U44" s="45"/>
      <c r="V44" s="45" t="s">
        <v>52</v>
      </c>
      <c r="W44" s="45"/>
      <c r="X44" s="43" t="s">
        <v>53</v>
      </c>
      <c r="Y44" s="43"/>
      <c r="Z44" s="43"/>
      <c r="AA44" s="43"/>
      <c r="AB44" s="43"/>
      <c r="AC44" s="43"/>
      <c r="AD44" s="43"/>
      <c r="AE44" s="43" t="s">
        <v>54</v>
      </c>
      <c r="AF44" s="43"/>
      <c r="AG44" s="43"/>
      <c r="AH44" s="43"/>
      <c r="AI44" s="43"/>
      <c r="AJ44" s="43"/>
      <c r="AK44" s="43"/>
      <c r="AL44" s="43"/>
    </row>
    <row r="45" spans="2:38" ht="24" customHeight="1" x14ac:dyDescent="0.4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44" t="s">
        <v>21</v>
      </c>
      <c r="M45" s="44"/>
      <c r="N45" s="44" t="s">
        <v>17</v>
      </c>
      <c r="O45" s="44"/>
      <c r="P45" s="44" t="s">
        <v>55</v>
      </c>
      <c r="Q45" s="44"/>
      <c r="R45" s="44" t="s">
        <v>21</v>
      </c>
      <c r="S45" s="44"/>
      <c r="T45" s="38"/>
      <c r="U45" s="38"/>
      <c r="V45" s="38"/>
      <c r="W45" s="38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</row>
    <row r="46" spans="2:38" ht="24" customHeight="1" x14ac:dyDescent="0.4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44"/>
      <c r="M46" s="44"/>
      <c r="N46" s="44"/>
      <c r="O46" s="44"/>
      <c r="P46" s="44"/>
      <c r="Q46" s="44"/>
      <c r="R46" s="44"/>
      <c r="S46" s="44"/>
      <c r="T46" s="38"/>
      <c r="U46" s="38"/>
      <c r="V46" s="38"/>
      <c r="W46" s="38"/>
      <c r="X46" s="44" t="s">
        <v>56</v>
      </c>
      <c r="Y46" s="44"/>
      <c r="Z46" s="44" t="s">
        <v>57</v>
      </c>
      <c r="AA46" s="44"/>
      <c r="AB46" s="44" t="s">
        <v>58</v>
      </c>
      <c r="AC46" s="44" t="s">
        <v>59</v>
      </c>
      <c r="AD46" s="44" t="s">
        <v>60</v>
      </c>
      <c r="AE46" s="44" t="s">
        <v>61</v>
      </c>
      <c r="AF46" s="44" t="s">
        <v>62</v>
      </c>
      <c r="AG46" s="44" t="s">
        <v>63</v>
      </c>
      <c r="AH46" s="44" t="s">
        <v>64</v>
      </c>
      <c r="AI46" s="44" t="s">
        <v>65</v>
      </c>
      <c r="AJ46" s="44" t="s">
        <v>58</v>
      </c>
      <c r="AK46" s="44" t="s">
        <v>59</v>
      </c>
      <c r="AL46" s="44" t="s">
        <v>60</v>
      </c>
    </row>
    <row r="47" spans="2:38" ht="24" customHeight="1" x14ac:dyDescent="0.4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44"/>
      <c r="M47" s="44"/>
      <c r="N47" s="44"/>
      <c r="O47" s="44"/>
      <c r="P47" s="44"/>
      <c r="Q47" s="44"/>
      <c r="R47" s="44"/>
      <c r="S47" s="44"/>
      <c r="T47" s="38"/>
      <c r="U47" s="38"/>
      <c r="V47" s="38"/>
      <c r="W47" s="38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</row>
    <row r="48" spans="2:38" ht="24" customHeight="1" x14ac:dyDescent="0.4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</row>
    <row r="49" spans="2:38" ht="24" customHeight="1" x14ac:dyDescent="0.4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</row>
    <row r="50" spans="2:38" ht="24" customHeight="1" x14ac:dyDescent="0.4">
      <c r="B50" s="38" t="s">
        <v>66</v>
      </c>
      <c r="C50" s="38"/>
      <c r="D50" s="3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</row>
    <row r="51" spans="2:38" ht="31.5" customHeight="1" x14ac:dyDescent="0.4">
      <c r="B51" s="38"/>
      <c r="C51" s="38"/>
      <c r="D51" s="38"/>
      <c r="E51" s="39" t="s">
        <v>67</v>
      </c>
      <c r="F51" s="39"/>
      <c r="G51" s="39"/>
      <c r="H51" s="3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2:38" ht="31.5" customHeight="1" x14ac:dyDescent="0.4">
      <c r="B52" s="38"/>
      <c r="C52" s="38"/>
      <c r="D52" s="38"/>
      <c r="E52" s="40" t="s">
        <v>68</v>
      </c>
      <c r="F52" s="40"/>
      <c r="G52" s="40"/>
      <c r="H52" s="40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</sheetData>
  <sheetProtection sheet="1" selectLockedCells="1"/>
  <mergeCells count="233">
    <mergeCell ref="I2:J2"/>
    <mergeCell ref="B32:C43"/>
    <mergeCell ref="R32:S43"/>
    <mergeCell ref="T32:T34"/>
    <mergeCell ref="T35:T37"/>
    <mergeCell ref="T38:T40"/>
    <mergeCell ref="T41:T43"/>
    <mergeCell ref="AH32:AL43"/>
    <mergeCell ref="U43:AG43"/>
    <mergeCell ref="R29:T31"/>
    <mergeCell ref="U29:X31"/>
    <mergeCell ref="U32:W32"/>
    <mergeCell ref="X32:AD32"/>
    <mergeCell ref="AE32:AE33"/>
    <mergeCell ref="AF32:AG33"/>
    <mergeCell ref="E33:G33"/>
    <mergeCell ref="H33:N33"/>
    <mergeCell ref="U33:W33"/>
    <mergeCell ref="X33:AD33"/>
    <mergeCell ref="E34:Q34"/>
    <mergeCell ref="U34:AG34"/>
    <mergeCell ref="U35:W35"/>
    <mergeCell ref="X35:AD35"/>
    <mergeCell ref="AE35:AE36"/>
    <mergeCell ref="AF35:AG36"/>
    <mergeCell ref="E36:G36"/>
    <mergeCell ref="H36:N36"/>
    <mergeCell ref="U36:W36"/>
    <mergeCell ref="X36:AD36"/>
    <mergeCell ref="E37:Q37"/>
    <mergeCell ref="U37:AG37"/>
    <mergeCell ref="U41:W41"/>
    <mergeCell ref="X41:AD41"/>
    <mergeCell ref="AE41:AE42"/>
    <mergeCell ref="AF41:AG42"/>
    <mergeCell ref="U42:W42"/>
    <mergeCell ref="X42:AD42"/>
    <mergeCell ref="U38:W38"/>
    <mergeCell ref="X38:AD38"/>
    <mergeCell ref="AE38:AE39"/>
    <mergeCell ref="AF38:AG39"/>
    <mergeCell ref="E39:G39"/>
    <mergeCell ref="H39:N39"/>
    <mergeCell ref="U39:W39"/>
    <mergeCell ref="X39:AD39"/>
    <mergeCell ref="E40:Q40"/>
    <mergeCell ref="U40:AG40"/>
    <mergeCell ref="D41:D43"/>
    <mergeCell ref="E41:G41"/>
    <mergeCell ref="H41:N41"/>
    <mergeCell ref="O41:O42"/>
    <mergeCell ref="P41:Q42"/>
    <mergeCell ref="E42:G42"/>
    <mergeCell ref="H42:N42"/>
    <mergeCell ref="E43:Q43"/>
    <mergeCell ref="D35:D37"/>
    <mergeCell ref="E35:G35"/>
    <mergeCell ref="H35:N35"/>
    <mergeCell ref="O35:O36"/>
    <mergeCell ref="P35:Q36"/>
    <mergeCell ref="D38:D40"/>
    <mergeCell ref="E38:G38"/>
    <mergeCell ref="H38:N38"/>
    <mergeCell ref="O38:O39"/>
    <mergeCell ref="P38:Q39"/>
    <mergeCell ref="D32:D34"/>
    <mergeCell ref="E32:G32"/>
    <mergeCell ref="H32:N32"/>
    <mergeCell ref="O32:O33"/>
    <mergeCell ref="P32:Q33"/>
    <mergeCell ref="AC29:AE31"/>
    <mergeCell ref="AJ29:AL31"/>
    <mergeCell ref="P29:Q30"/>
    <mergeCell ref="AF29:AI31"/>
    <mergeCell ref="Y29:AB31"/>
    <mergeCell ref="E31:Q31"/>
    <mergeCell ref="B29:D31"/>
    <mergeCell ref="E29:G29"/>
    <mergeCell ref="E30:G30"/>
    <mergeCell ref="O29:O30"/>
    <mergeCell ref="H29:N29"/>
    <mergeCell ref="H30:N30"/>
    <mergeCell ref="T4:AL4"/>
    <mergeCell ref="T5:AL5"/>
    <mergeCell ref="E3:S7"/>
    <mergeCell ref="B12:E13"/>
    <mergeCell ref="B11:G11"/>
    <mergeCell ref="F12:G13"/>
    <mergeCell ref="H11:N13"/>
    <mergeCell ref="AE9:AL10"/>
    <mergeCell ref="W9:AD10"/>
    <mergeCell ref="O9:V10"/>
    <mergeCell ref="G9:N10"/>
    <mergeCell ref="B9:F10"/>
    <mergeCell ref="T6:T7"/>
    <mergeCell ref="B3:C7"/>
    <mergeCell ref="D3:D7"/>
    <mergeCell ref="AE8:AL8"/>
    <mergeCell ref="W8:AD8"/>
    <mergeCell ref="O8:V8"/>
    <mergeCell ref="G8:N8"/>
    <mergeCell ref="B8:F8"/>
    <mergeCell ref="T3:AL3"/>
    <mergeCell ref="O13:R13"/>
    <mergeCell ref="S13:W13"/>
    <mergeCell ref="X13:AA13"/>
    <mergeCell ref="B16:J16"/>
    <mergeCell ref="B17:J18"/>
    <mergeCell ref="K17:S18"/>
    <mergeCell ref="T17:AB18"/>
    <mergeCell ref="AC17:AL18"/>
    <mergeCell ref="X14:Y15"/>
    <mergeCell ref="V14:W15"/>
    <mergeCell ref="T14:U15"/>
    <mergeCell ref="S14:S15"/>
    <mergeCell ref="Q14:R15"/>
    <mergeCell ref="O14:P15"/>
    <mergeCell ref="AK14:AL15"/>
    <mergeCell ref="AI14:AJ15"/>
    <mergeCell ref="AG14:AH15"/>
    <mergeCell ref="AE14:AF15"/>
    <mergeCell ref="AB14:AD15"/>
    <mergeCell ref="Z14:AA15"/>
    <mergeCell ref="B14:C14"/>
    <mergeCell ref="D14:E14"/>
    <mergeCell ref="H14:N15"/>
    <mergeCell ref="F14:G15"/>
    <mergeCell ref="D15:E15"/>
    <mergeCell ref="B15:C15"/>
    <mergeCell ref="E23:G24"/>
    <mergeCell ref="B25:D28"/>
    <mergeCell ref="E27:G28"/>
    <mergeCell ref="E25:G26"/>
    <mergeCell ref="H25:J26"/>
    <mergeCell ref="H27:J28"/>
    <mergeCell ref="B19:AL19"/>
    <mergeCell ref="B20:AL22"/>
    <mergeCell ref="B23:D24"/>
    <mergeCell ref="H23:J24"/>
    <mergeCell ref="K23:N24"/>
    <mergeCell ref="O23:Q24"/>
    <mergeCell ref="R23:U24"/>
    <mergeCell ref="V23:X24"/>
    <mergeCell ref="K25:N26"/>
    <mergeCell ref="K27:N28"/>
    <mergeCell ref="R25:S26"/>
    <mergeCell ref="T25:U26"/>
    <mergeCell ref="R27:S28"/>
    <mergeCell ref="T27:U28"/>
    <mergeCell ref="O27:Q28"/>
    <mergeCell ref="O25:Q26"/>
    <mergeCell ref="Y23:AB24"/>
    <mergeCell ref="AC27:AE28"/>
    <mergeCell ref="U6:AL6"/>
    <mergeCell ref="U7:AL7"/>
    <mergeCell ref="V25:X26"/>
    <mergeCell ref="V27:X28"/>
    <mergeCell ref="Y25:AB26"/>
    <mergeCell ref="Y27:AB28"/>
    <mergeCell ref="AC25:AE26"/>
    <mergeCell ref="AF27:AL28"/>
    <mergeCell ref="AF25:AL26"/>
    <mergeCell ref="AC23:AE24"/>
    <mergeCell ref="AF23:AI24"/>
    <mergeCell ref="AJ23:AL24"/>
    <mergeCell ref="AC16:AL16"/>
    <mergeCell ref="T16:AB16"/>
    <mergeCell ref="O11:AA12"/>
    <mergeCell ref="AB11:AD13"/>
    <mergeCell ref="AK11:AL13"/>
    <mergeCell ref="AE11:AJ12"/>
    <mergeCell ref="AE13:AH13"/>
    <mergeCell ref="AI13:AJ13"/>
    <mergeCell ref="K16:S16"/>
    <mergeCell ref="P45:Q47"/>
    <mergeCell ref="R45:S47"/>
    <mergeCell ref="T44:U47"/>
    <mergeCell ref="V44:W47"/>
    <mergeCell ref="B44:C47"/>
    <mergeCell ref="D44:E47"/>
    <mergeCell ref="F44:G47"/>
    <mergeCell ref="H44:I47"/>
    <mergeCell ref="J44:K47"/>
    <mergeCell ref="L44:O44"/>
    <mergeCell ref="N45:O47"/>
    <mergeCell ref="P48:Q49"/>
    <mergeCell ref="R48:S49"/>
    <mergeCell ref="T48:U49"/>
    <mergeCell ref="X44:AD45"/>
    <mergeCell ref="AE44:AL45"/>
    <mergeCell ref="AL46:AL47"/>
    <mergeCell ref="AI46:AI47"/>
    <mergeCell ref="B48:C49"/>
    <mergeCell ref="D48:E49"/>
    <mergeCell ref="F48:G49"/>
    <mergeCell ref="H48:I49"/>
    <mergeCell ref="AE46:AE47"/>
    <mergeCell ref="AF46:AF47"/>
    <mergeCell ref="AG46:AG47"/>
    <mergeCell ref="AH46:AH47"/>
    <mergeCell ref="AJ46:AJ47"/>
    <mergeCell ref="AK46:AK47"/>
    <mergeCell ref="Z46:AA47"/>
    <mergeCell ref="X46:Y47"/>
    <mergeCell ref="AB46:AB47"/>
    <mergeCell ref="AC46:AC47"/>
    <mergeCell ref="AD46:AD47"/>
    <mergeCell ref="L45:M47"/>
    <mergeCell ref="P44:S44"/>
    <mergeCell ref="AP9:AW10"/>
    <mergeCell ref="I52:AL52"/>
    <mergeCell ref="I51:AL51"/>
    <mergeCell ref="AK48:AK49"/>
    <mergeCell ref="AL48:AL49"/>
    <mergeCell ref="B50:D52"/>
    <mergeCell ref="E51:H51"/>
    <mergeCell ref="E52:H52"/>
    <mergeCell ref="E50:AL50"/>
    <mergeCell ref="AE48:AE49"/>
    <mergeCell ref="AF48:AF49"/>
    <mergeCell ref="AG48:AG49"/>
    <mergeCell ref="AH48:AH49"/>
    <mergeCell ref="AI48:AI49"/>
    <mergeCell ref="AJ48:AJ49"/>
    <mergeCell ref="V48:W49"/>
    <mergeCell ref="X48:Y49"/>
    <mergeCell ref="Z48:AA49"/>
    <mergeCell ref="AB48:AB49"/>
    <mergeCell ref="AC48:AC49"/>
    <mergeCell ref="AD48:AD49"/>
    <mergeCell ref="J48:K49"/>
    <mergeCell ref="L48:M49"/>
    <mergeCell ref="N48:O49"/>
  </mergeCells>
  <phoneticPr fontId="2"/>
  <dataValidations count="1">
    <dataValidation type="list" allowBlank="1" showInputMessage="1" showErrorMessage="1" sqref="B15:E15 F14:G15 B48:AA49" xr:uid="{C5DC2654-64F0-4387-9226-13C799003AFE}">
      <formula1>"○,　"</formula1>
    </dataValidation>
  </dataValidations>
  <pageMargins left="0.7" right="0.7" top="0.75" bottom="0.75" header="0.3" footer="0.3"/>
  <pageSetup paperSize="9" scale="5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853B3-1940-422F-9E7B-8147FE72E208}">
  <sheetPr>
    <pageSetUpPr fitToPage="1"/>
  </sheetPr>
  <dimension ref="B1:BX52"/>
  <sheetViews>
    <sheetView showGridLines="0" zoomScale="70" zoomScaleNormal="70" workbookViewId="0">
      <selection activeCell="G9" sqref="G9:N10"/>
    </sheetView>
  </sheetViews>
  <sheetFormatPr defaultColWidth="3.25" defaultRowHeight="24" customHeight="1" x14ac:dyDescent="0.4"/>
  <cols>
    <col min="1" max="41" width="3.25" style="9"/>
    <col min="42" max="42" width="21" style="19" bestFit="1" customWidth="1"/>
    <col min="43" max="43" width="10.625" style="19" bestFit="1" customWidth="1"/>
    <col min="44" max="44" width="8.5" style="19" bestFit="1" customWidth="1"/>
    <col min="45" max="45" width="10" style="19" bestFit="1" customWidth="1"/>
    <col min="46" max="46" width="3.25" style="19"/>
    <col min="47" max="49" width="10" style="19" bestFit="1" customWidth="1"/>
    <col min="50" max="76" width="3.25" style="19"/>
    <col min="77" max="16384" width="3.25" style="9"/>
  </cols>
  <sheetData>
    <row r="1" spans="2:76" s="8" customFormat="1" ht="24" customHeight="1" x14ac:dyDescent="0.4"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</row>
    <row r="2" spans="2:76" s="15" customFormat="1" ht="24" customHeight="1" thickBot="1" x14ac:dyDescent="0.45">
      <c r="B2" s="13"/>
      <c r="C2" s="13"/>
      <c r="D2" s="13"/>
      <c r="E2" s="13"/>
      <c r="F2" s="13"/>
      <c r="G2" s="13"/>
      <c r="H2" s="14" t="s">
        <v>86</v>
      </c>
      <c r="I2" s="117">
        <v>2</v>
      </c>
      <c r="J2" s="117"/>
      <c r="K2" s="13" t="s">
        <v>87</v>
      </c>
      <c r="L2" s="13"/>
      <c r="M2" s="13"/>
      <c r="N2" s="13"/>
      <c r="O2" s="16" t="s">
        <v>88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P2" s="24" t="s">
        <v>101</v>
      </c>
      <c r="AQ2" s="24">
        <f>源泉徴収票様式!W9-'源泉徴収票様式(住民税)'!W9-(SUM(源泉徴収票様式!K17:AB18)-SUM('源泉徴収票様式(住民税)'!K17:AB18))</f>
        <v>50000</v>
      </c>
      <c r="AR2" s="19"/>
      <c r="AS2" s="19"/>
      <c r="AT2" s="19"/>
      <c r="AU2" s="20" t="s">
        <v>108</v>
      </c>
      <c r="AV2" s="20" t="s">
        <v>113</v>
      </c>
      <c r="AW2" s="20" t="s">
        <v>114</v>
      </c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</row>
    <row r="3" spans="2:76" s="8" customFormat="1" ht="24" customHeight="1" thickBot="1" x14ac:dyDescent="0.45">
      <c r="B3" s="95" t="s">
        <v>0</v>
      </c>
      <c r="C3" s="95"/>
      <c r="D3" s="94" t="s">
        <v>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46" t="s">
        <v>2</v>
      </c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P3" s="25"/>
      <c r="AQ3" s="25" t="s">
        <v>103</v>
      </c>
      <c r="AR3" s="25" t="s">
        <v>104</v>
      </c>
      <c r="AS3" s="25" t="s">
        <v>118</v>
      </c>
      <c r="AT3" s="19"/>
      <c r="AU3" s="31">
        <v>58000</v>
      </c>
      <c r="AV3" s="23">
        <f>IF(O9-W9-AQ2&lt;0,0.9,VLOOKUP(O9-W9-AQ2,特例割合,2))</f>
        <v>0.9</v>
      </c>
      <c r="AW3" s="22" t="e">
        <f>VLOOKUP(O9-W9-AQ2,申告割合,2)</f>
        <v>#N/A</v>
      </c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</row>
    <row r="4" spans="2:76" s="8" customFormat="1" ht="24" customHeight="1" x14ac:dyDescent="0.4">
      <c r="B4" s="95"/>
      <c r="C4" s="95"/>
      <c r="D4" s="9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P4" s="25" t="s">
        <v>107</v>
      </c>
      <c r="AQ4" s="27">
        <f>IF(O9&lt;VLOOKUP(SUM(O14,T14,X14,AB14)+IF(B15="○",1,0)+1,所得割非課税,3),0,ROUNDDOWN((O9-ROUNDDOWN(W9,-3))*0.1,-3)*3/5)</f>
        <v>0</v>
      </c>
      <c r="AR4" s="28">
        <f>IF(O9&lt;VLOOKUP(SUM(O14,T14,X14,AB14)+IF(B15="○",1,0)+1,所得割非課税,3),0,ROUNDDOWN((O9-ROUNDDOWN(W9,-3))*0.1,-3)*2/5)</f>
        <v>0</v>
      </c>
      <c r="AS4" s="27">
        <f t="shared" ref="AS4:AS7" si="0">SUM(AQ4:AR4)</f>
        <v>0</v>
      </c>
      <c r="AT4" s="19"/>
      <c r="AU4" s="21"/>
      <c r="AV4" s="21"/>
      <c r="AW4" s="21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</row>
    <row r="5" spans="2:76" s="8" customFormat="1" ht="24" customHeight="1" x14ac:dyDescent="0.4">
      <c r="B5" s="95"/>
      <c r="C5" s="95"/>
      <c r="D5" s="9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46" t="s">
        <v>3</v>
      </c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P5" s="26" t="s">
        <v>100</v>
      </c>
      <c r="AQ5" s="27">
        <f>IF((O9-W9)&lt;=2000000,MIN(AQ2*0.05*3/5,(O9-ROUNDDOWN(W9,-3)*0.05)),MAX(2500,(AQ2-(O9-ROUNDDOWN(W9,-3)))*0.05)*3/5)</f>
        <v>-21500</v>
      </c>
      <c r="AR5" s="27">
        <f>IF((O9-W9)&lt;=2000000,MIN(AQ2*0.05*2/5,(O9-ROUNDDOWN(W9,-3)*0.05)),MAX(2500,(AQ2-(O9-ROUNDDOWN(W9,-3)))*0.05)*2/5)</f>
        <v>-21500</v>
      </c>
      <c r="AS5" s="27">
        <f t="shared" si="0"/>
        <v>-43000</v>
      </c>
      <c r="AT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</row>
    <row r="6" spans="2:76" s="8" customFormat="1" ht="24" customHeight="1" x14ac:dyDescent="0.4">
      <c r="B6" s="95"/>
      <c r="C6" s="95"/>
      <c r="D6" s="9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94" t="s">
        <v>4</v>
      </c>
      <c r="U6" s="46" t="s">
        <v>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P6" s="25" t="s">
        <v>105</v>
      </c>
      <c r="AQ6" s="29">
        <f>MIN(81900,(源泉徴収票様式!H27-源泉徴収票様式!AC17)*3/5,(源泉徴収票様式!O9-源泉徴収票様式!W9)*4.2/100)</f>
        <v>-20160</v>
      </c>
      <c r="AR6" s="27">
        <f>MIN(54600,(源泉徴収票様式!H27-源泉徴収票様式!AC17)*2/5,(源泉徴収票様式!O9-源泉徴収票様式!W9)*2.8/100)</f>
        <v>-13440</v>
      </c>
      <c r="AS6" s="27">
        <f t="shared" si="0"/>
        <v>-33600</v>
      </c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</row>
    <row r="7" spans="2:76" s="8" customFormat="1" ht="24" customHeight="1" x14ac:dyDescent="0.4">
      <c r="B7" s="95"/>
      <c r="C7" s="95"/>
      <c r="D7" s="9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94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P7" s="25" t="s">
        <v>106</v>
      </c>
      <c r="AQ7" s="27">
        <f>ROUNDDOWN(AQ4-AQ5-AQ6,-2)</f>
        <v>41600</v>
      </c>
      <c r="AR7" s="27">
        <f>ROUNDDOWN(AR4-AR5-AR6,-2)</f>
        <v>34900</v>
      </c>
      <c r="AS7" s="27">
        <f t="shared" si="0"/>
        <v>76500</v>
      </c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</row>
    <row r="8" spans="2:76" ht="24" customHeight="1" x14ac:dyDescent="0.4">
      <c r="B8" s="96" t="s">
        <v>6</v>
      </c>
      <c r="C8" s="96"/>
      <c r="D8" s="96"/>
      <c r="E8" s="96"/>
      <c r="F8" s="96"/>
      <c r="G8" s="96" t="s">
        <v>7</v>
      </c>
      <c r="H8" s="96"/>
      <c r="I8" s="96"/>
      <c r="J8" s="96"/>
      <c r="K8" s="96"/>
      <c r="L8" s="96"/>
      <c r="M8" s="96"/>
      <c r="N8" s="96"/>
      <c r="O8" s="96" t="s">
        <v>8</v>
      </c>
      <c r="P8" s="96"/>
      <c r="Q8" s="96"/>
      <c r="R8" s="96"/>
      <c r="S8" s="96"/>
      <c r="T8" s="96"/>
      <c r="U8" s="96"/>
      <c r="V8" s="96"/>
      <c r="W8" s="96" t="s">
        <v>9</v>
      </c>
      <c r="X8" s="96"/>
      <c r="Y8" s="96"/>
      <c r="Z8" s="96"/>
      <c r="AA8" s="96"/>
      <c r="AB8" s="96"/>
      <c r="AC8" s="96"/>
      <c r="AD8" s="96"/>
      <c r="AE8" s="96" t="s">
        <v>10</v>
      </c>
      <c r="AF8" s="96"/>
      <c r="AG8" s="96"/>
      <c r="AH8" s="96"/>
      <c r="AI8" s="96"/>
      <c r="AJ8" s="96"/>
      <c r="AK8" s="96"/>
      <c r="AL8" s="96"/>
    </row>
    <row r="9" spans="2:76" ht="24" customHeight="1" x14ac:dyDescent="0.4">
      <c r="B9" s="93" t="s">
        <v>75</v>
      </c>
      <c r="C9" s="93"/>
      <c r="D9" s="93"/>
      <c r="E9" s="93"/>
      <c r="F9" s="93"/>
      <c r="G9" s="92">
        <f>源泉徴収票様式!G9</f>
        <v>0</v>
      </c>
      <c r="H9" s="92"/>
      <c r="I9" s="92"/>
      <c r="J9" s="92"/>
      <c r="K9" s="92"/>
      <c r="L9" s="92"/>
      <c r="M9" s="92"/>
      <c r="N9" s="92"/>
      <c r="O9" s="91">
        <f>IF(G9&lt;551000,0,IF(G9&lt;1619000,G9-550000,ROUNDDOWN(G9/4,-3)*4*VLOOKUP(G9,給与所得控除,2)-VLOOKUP(G9,給与所得控除,3)))</f>
        <v>0</v>
      </c>
      <c r="P9" s="91"/>
      <c r="Q9" s="91"/>
      <c r="R9" s="91"/>
      <c r="S9" s="91"/>
      <c r="T9" s="91"/>
      <c r="U9" s="91"/>
      <c r="V9" s="91"/>
      <c r="W9" s="91">
        <f>VLOOKUP(O9,住民税基礎控除,2)+SUM(H14,B17:AB18)+O14*630000+T14*480000+IF(T14&gt;=S14,S14*100000,0)+X14*380000+AG14*400000+IF(AG14&gt;=AE14,AE14*350000,0)+AI14*270000+IF(L48="○",400000,0)+IF(N48="○",270000,0)+IF(OR(P48="○",T48="○"),270000,0)+IF(R48="○",350000,0)+IF(AND(O9&lt;=650000,V48="○"),270000,0)</f>
        <v>430000</v>
      </c>
      <c r="X9" s="91"/>
      <c r="Y9" s="91"/>
      <c r="Z9" s="91"/>
      <c r="AA9" s="91"/>
      <c r="AB9" s="91"/>
      <c r="AC9" s="91"/>
      <c r="AD9" s="91"/>
      <c r="AE9" s="91">
        <f>IF(O9&lt;W9,0,ROUNDDOWN(ROUNDDOWN(O9-W9,-3)*0.1-IF(H23&gt;AC17,AC17,0),-1))</f>
        <v>0</v>
      </c>
      <c r="AF9" s="91"/>
      <c r="AG9" s="91"/>
      <c r="AH9" s="91"/>
      <c r="AI9" s="91"/>
      <c r="AJ9" s="91"/>
      <c r="AK9" s="91"/>
      <c r="AL9" s="91"/>
      <c r="AT9" s="21"/>
      <c r="AU9" s="21"/>
      <c r="AV9" s="21"/>
      <c r="AW9" s="21"/>
    </row>
    <row r="10" spans="2:76" ht="24" customHeight="1" x14ac:dyDescent="0.4">
      <c r="B10" s="93"/>
      <c r="C10" s="93"/>
      <c r="D10" s="93"/>
      <c r="E10" s="93"/>
      <c r="F10" s="93"/>
      <c r="G10" s="92"/>
      <c r="H10" s="92"/>
      <c r="I10" s="92"/>
      <c r="J10" s="92"/>
      <c r="K10" s="92"/>
      <c r="L10" s="92"/>
      <c r="M10" s="92"/>
      <c r="N10" s="9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R10" s="23"/>
      <c r="AS10" s="22"/>
      <c r="AT10" s="21"/>
      <c r="AU10" s="21"/>
      <c r="AV10" s="21"/>
      <c r="AW10" s="21"/>
    </row>
    <row r="11" spans="2:76" ht="24" customHeight="1" x14ac:dyDescent="0.4">
      <c r="B11" s="86" t="s">
        <v>11</v>
      </c>
      <c r="C11" s="86"/>
      <c r="D11" s="86"/>
      <c r="E11" s="86"/>
      <c r="F11" s="86"/>
      <c r="G11" s="55"/>
      <c r="H11" s="51" t="s">
        <v>14</v>
      </c>
      <c r="I11" s="44"/>
      <c r="J11" s="44"/>
      <c r="K11" s="44"/>
      <c r="L11" s="44"/>
      <c r="M11" s="44"/>
      <c r="N11" s="44"/>
      <c r="O11" s="51" t="s">
        <v>15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 t="s">
        <v>18</v>
      </c>
      <c r="AC11" s="52"/>
      <c r="AD11" s="52"/>
      <c r="AE11" s="51" t="s">
        <v>20</v>
      </c>
      <c r="AF11" s="44"/>
      <c r="AG11" s="44"/>
      <c r="AH11" s="44"/>
      <c r="AI11" s="44"/>
      <c r="AJ11" s="44"/>
      <c r="AK11" s="52" t="s">
        <v>19</v>
      </c>
      <c r="AL11" s="52"/>
      <c r="AP11" s="30" t="s">
        <v>117</v>
      </c>
      <c r="AQ11" s="24">
        <f>(AQ4-AQ5)*0.2</f>
        <v>4300</v>
      </c>
      <c r="AR11" s="24">
        <f>(AR4-AR5)*0.2</f>
        <v>4300</v>
      </c>
      <c r="AS11" s="24">
        <f>SUM(AQ11:AR11)</f>
        <v>8600</v>
      </c>
    </row>
    <row r="12" spans="2:76" ht="24" customHeight="1" x14ac:dyDescent="0.4">
      <c r="B12" s="85" t="s">
        <v>12</v>
      </c>
      <c r="C12" s="85"/>
      <c r="D12" s="85"/>
      <c r="E12" s="85"/>
      <c r="F12" s="87" t="s">
        <v>13</v>
      </c>
      <c r="G12" s="88"/>
      <c r="H12" s="44"/>
      <c r="I12" s="44"/>
      <c r="J12" s="44"/>
      <c r="K12" s="44"/>
      <c r="L12" s="44"/>
      <c r="M12" s="44"/>
      <c r="N12" s="44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C12" s="52"/>
      <c r="AD12" s="52"/>
      <c r="AE12" s="44"/>
      <c r="AF12" s="44"/>
      <c r="AG12" s="44"/>
      <c r="AH12" s="44"/>
      <c r="AI12" s="44"/>
      <c r="AJ12" s="44"/>
      <c r="AK12" s="52"/>
      <c r="AL12" s="52"/>
      <c r="AP12" s="21"/>
    </row>
    <row r="13" spans="2:76" ht="24" customHeight="1" x14ac:dyDescent="0.4">
      <c r="B13" s="85"/>
      <c r="C13" s="85"/>
      <c r="D13" s="85"/>
      <c r="E13" s="85"/>
      <c r="F13" s="89"/>
      <c r="G13" s="90"/>
      <c r="H13" s="44"/>
      <c r="I13" s="44"/>
      <c r="J13" s="44"/>
      <c r="K13" s="44"/>
      <c r="L13" s="44"/>
      <c r="M13" s="44"/>
      <c r="N13" s="44"/>
      <c r="O13" s="44" t="s">
        <v>16</v>
      </c>
      <c r="P13" s="44"/>
      <c r="Q13" s="44"/>
      <c r="R13" s="44"/>
      <c r="S13" s="44" t="s">
        <v>13</v>
      </c>
      <c r="T13" s="44"/>
      <c r="U13" s="44"/>
      <c r="V13" s="44"/>
      <c r="W13" s="44"/>
      <c r="X13" s="44" t="s">
        <v>17</v>
      </c>
      <c r="Y13" s="44"/>
      <c r="Z13" s="44"/>
      <c r="AA13" s="44"/>
      <c r="AB13" s="52"/>
      <c r="AC13" s="52"/>
      <c r="AD13" s="52"/>
      <c r="AE13" s="44" t="s">
        <v>21</v>
      </c>
      <c r="AF13" s="44"/>
      <c r="AG13" s="44"/>
      <c r="AH13" s="44"/>
      <c r="AI13" s="44" t="s">
        <v>17</v>
      </c>
      <c r="AJ13" s="44"/>
      <c r="AK13" s="52"/>
      <c r="AL13" s="52"/>
      <c r="AP13" s="24" t="s">
        <v>109</v>
      </c>
      <c r="AQ13" s="24">
        <f>(AU3-2000)*0.1*3/5</f>
        <v>3360</v>
      </c>
      <c r="AR13" s="24">
        <f>(AU3-2000)*0.1*2/5</f>
        <v>2240</v>
      </c>
      <c r="AS13" s="24">
        <f>SUM(AQ13:AR13)</f>
        <v>5600</v>
      </c>
    </row>
    <row r="14" spans="2:76" ht="24" customHeight="1" x14ac:dyDescent="0.4">
      <c r="B14" s="44" t="s">
        <v>22</v>
      </c>
      <c r="C14" s="44"/>
      <c r="D14" s="44" t="s">
        <v>23</v>
      </c>
      <c r="E14" s="44"/>
      <c r="F14" s="42">
        <f>源泉徴収票様式!F14</f>
        <v>0</v>
      </c>
      <c r="G14" s="42"/>
      <c r="H14" s="78">
        <f>IF(AND(B15="○",U29&lt;380001),VLOOKUP(O9,住民税配偶者控除,2+IF(F14="○",1,0)),IF(AND(B15="○",U29&gt;0,O9&lt;=10000000),VLOOKUP(U29,住民税配偶者特別控除,IF(O9&lt;=9000000,2,IF(AND(O9&gt;9000000,O9&lt;=9500000),3,4))),0))</f>
        <v>0</v>
      </c>
      <c r="I14" s="78"/>
      <c r="J14" s="78"/>
      <c r="K14" s="78"/>
      <c r="L14" s="78"/>
      <c r="M14" s="78"/>
      <c r="N14" s="78"/>
      <c r="O14" s="42">
        <f>源泉徴収票様式!O14</f>
        <v>0</v>
      </c>
      <c r="P14" s="42"/>
      <c r="Q14" s="79" t="s">
        <v>69</v>
      </c>
      <c r="R14" s="79"/>
      <c r="S14" s="81">
        <f>源泉徴収票様式!S14</f>
        <v>0</v>
      </c>
      <c r="T14" s="80">
        <f>源泉徴収票様式!T14</f>
        <v>0</v>
      </c>
      <c r="U14" s="42"/>
      <c r="V14" s="79" t="s">
        <v>69</v>
      </c>
      <c r="W14" s="79"/>
      <c r="X14" s="42">
        <f>源泉徴収票様式!X14</f>
        <v>0</v>
      </c>
      <c r="Y14" s="42"/>
      <c r="Z14" s="79" t="s">
        <v>69</v>
      </c>
      <c r="AA14" s="79"/>
      <c r="AB14" s="42">
        <f>源泉徴収票様式!AB14</f>
        <v>0</v>
      </c>
      <c r="AC14" s="42"/>
      <c r="AD14" s="42"/>
      <c r="AE14" s="42">
        <f>源泉徴収票様式!AE14</f>
        <v>0</v>
      </c>
      <c r="AF14" s="81"/>
      <c r="AG14" s="80">
        <f>源泉徴収票様式!AG14</f>
        <v>0</v>
      </c>
      <c r="AH14" s="42"/>
      <c r="AI14" s="42">
        <f>源泉徴収票様式!AI14</f>
        <v>0</v>
      </c>
      <c r="AJ14" s="42"/>
      <c r="AK14" s="42">
        <f>源泉徴収票様式!AK14</f>
        <v>0</v>
      </c>
      <c r="AL14" s="42"/>
      <c r="AP14" s="24" t="s">
        <v>110</v>
      </c>
      <c r="AQ14" s="24">
        <f>MIN((AU3-2000)*AV3*3/5,AQ11)</f>
        <v>4300</v>
      </c>
      <c r="AR14" s="24">
        <f>MIN((AU3-2000)*AV3*2/5,AR11)</f>
        <v>4300</v>
      </c>
      <c r="AS14" s="24">
        <f>SUM(AQ14:AR14)</f>
        <v>8600</v>
      </c>
    </row>
    <row r="15" spans="2:76" ht="24" customHeight="1" x14ac:dyDescent="0.4">
      <c r="B15" s="42">
        <f>源泉徴収票様式!B15</f>
        <v>0</v>
      </c>
      <c r="C15" s="42"/>
      <c r="D15" s="82"/>
      <c r="E15" s="82"/>
      <c r="F15" s="42"/>
      <c r="G15" s="42"/>
      <c r="H15" s="78"/>
      <c r="I15" s="78"/>
      <c r="J15" s="78"/>
      <c r="K15" s="78"/>
      <c r="L15" s="78"/>
      <c r="M15" s="78"/>
      <c r="N15" s="78"/>
      <c r="O15" s="42"/>
      <c r="P15" s="42"/>
      <c r="Q15" s="79"/>
      <c r="R15" s="79"/>
      <c r="S15" s="81"/>
      <c r="T15" s="80"/>
      <c r="U15" s="42"/>
      <c r="V15" s="79"/>
      <c r="W15" s="79"/>
      <c r="X15" s="42"/>
      <c r="Y15" s="42"/>
      <c r="Z15" s="79"/>
      <c r="AA15" s="79"/>
      <c r="AB15" s="42"/>
      <c r="AC15" s="42"/>
      <c r="AD15" s="42"/>
      <c r="AE15" s="42"/>
      <c r="AF15" s="81"/>
      <c r="AG15" s="80"/>
      <c r="AH15" s="42"/>
      <c r="AI15" s="42"/>
      <c r="AJ15" s="42"/>
      <c r="AK15" s="42"/>
      <c r="AL15" s="42"/>
      <c r="AP15" s="24" t="s">
        <v>111</v>
      </c>
      <c r="AQ15" s="24" t="e">
        <f>AQ14*AW3</f>
        <v>#N/A</v>
      </c>
      <c r="AR15" s="24" t="e">
        <f>AR14*AW3</f>
        <v>#N/A</v>
      </c>
      <c r="AS15" s="24" t="e">
        <f>SUM(AQ15:AR15)</f>
        <v>#N/A</v>
      </c>
    </row>
    <row r="16" spans="2:76" ht="24" customHeight="1" x14ac:dyDescent="0.4">
      <c r="B16" s="44" t="s">
        <v>24</v>
      </c>
      <c r="C16" s="44"/>
      <c r="D16" s="44"/>
      <c r="E16" s="44"/>
      <c r="F16" s="44"/>
      <c r="G16" s="44"/>
      <c r="H16" s="44"/>
      <c r="I16" s="44"/>
      <c r="J16" s="44"/>
      <c r="K16" s="44" t="s">
        <v>25</v>
      </c>
      <c r="L16" s="44"/>
      <c r="M16" s="44"/>
      <c r="N16" s="44"/>
      <c r="O16" s="44"/>
      <c r="P16" s="44"/>
      <c r="Q16" s="44"/>
      <c r="R16" s="44"/>
      <c r="S16" s="44"/>
      <c r="T16" s="44" t="s">
        <v>26</v>
      </c>
      <c r="U16" s="44"/>
      <c r="V16" s="44"/>
      <c r="W16" s="44"/>
      <c r="X16" s="44"/>
      <c r="Y16" s="44"/>
      <c r="Z16" s="44"/>
      <c r="AA16" s="44"/>
      <c r="AB16" s="44"/>
      <c r="AC16" s="44" t="s">
        <v>27</v>
      </c>
      <c r="AD16" s="44"/>
      <c r="AE16" s="44"/>
      <c r="AF16" s="44"/>
      <c r="AG16" s="44"/>
      <c r="AH16" s="44"/>
      <c r="AI16" s="44"/>
      <c r="AJ16" s="44"/>
      <c r="AK16" s="44"/>
      <c r="AL16" s="44"/>
      <c r="AP16" s="24" t="s">
        <v>112</v>
      </c>
      <c r="AQ16" s="24" t="e">
        <f>SUM(AQ13:AQ15)</f>
        <v>#N/A</v>
      </c>
      <c r="AR16" s="24" t="e">
        <f>SUM(AR13:AR15)</f>
        <v>#N/A</v>
      </c>
      <c r="AS16" s="24" t="e">
        <f>SUM(AQ16:AR16)</f>
        <v>#N/A</v>
      </c>
    </row>
    <row r="17" spans="2:38" ht="24" customHeight="1" x14ac:dyDescent="0.4">
      <c r="B17" s="77">
        <f>源泉徴収票様式!B17</f>
        <v>0</v>
      </c>
      <c r="C17" s="77"/>
      <c r="D17" s="77"/>
      <c r="E17" s="77"/>
      <c r="F17" s="77"/>
      <c r="G17" s="77"/>
      <c r="H17" s="77"/>
      <c r="I17" s="77"/>
      <c r="J17" s="77"/>
      <c r="K17" s="78">
        <f>MIN(70000,IF(AND(table!K36&gt;0,table!K41&gt;0),MIN(28000,table!K36+table!K41),MAX(table!K36,table!K41))+table!K37+IF(AND(table!K38&gt;0,table!K42&gt;0),MIN(28000,table!K38+table!K42),MAX(table!K38,table!K42)))</f>
        <v>0</v>
      </c>
      <c r="L17" s="78"/>
      <c r="M17" s="78"/>
      <c r="N17" s="78"/>
      <c r="O17" s="78"/>
      <c r="P17" s="78"/>
      <c r="Q17" s="78"/>
      <c r="R17" s="78"/>
      <c r="S17" s="78"/>
      <c r="T17" s="77">
        <f>IF(源泉徴収票様式!T17&gt;15000,源泉徴収票様式!T17/2,IF(源泉徴収票様式!T17&lt;5001,源泉徴収票様式!T17,IF(源泉徴収票様式!T17&lt;10001,源泉徴収票様式!T17/2+2500,IF(源泉徴収票様式!T17&lt;12501,源泉徴収票様式!T17-2500,10000))))</f>
        <v>0</v>
      </c>
      <c r="U17" s="77"/>
      <c r="V17" s="77"/>
      <c r="W17" s="77"/>
      <c r="X17" s="77"/>
      <c r="Y17" s="77"/>
      <c r="Z17" s="77"/>
      <c r="AA17" s="77"/>
      <c r="AB17" s="77"/>
      <c r="AC17" s="78">
        <f>MIN(源泉徴収票様式!H27-源泉徴収票様式!AC17,136500)</f>
        <v>0</v>
      </c>
      <c r="AD17" s="78"/>
      <c r="AE17" s="78"/>
      <c r="AF17" s="78"/>
      <c r="AG17" s="78"/>
      <c r="AH17" s="78"/>
      <c r="AI17" s="78"/>
      <c r="AJ17" s="78"/>
      <c r="AK17" s="78"/>
      <c r="AL17" s="78"/>
    </row>
    <row r="18" spans="2:38" ht="24" customHeight="1" x14ac:dyDescent="0.4">
      <c r="B18" s="77"/>
      <c r="C18" s="77"/>
      <c r="D18" s="77"/>
      <c r="E18" s="77"/>
      <c r="F18" s="77"/>
      <c r="G18" s="77"/>
      <c r="H18" s="77"/>
      <c r="I18" s="77"/>
      <c r="J18" s="77"/>
      <c r="K18" s="78"/>
      <c r="L18" s="78"/>
      <c r="M18" s="78"/>
      <c r="N18" s="78"/>
      <c r="O18" s="78"/>
      <c r="P18" s="78"/>
      <c r="Q18" s="78"/>
      <c r="R18" s="78"/>
      <c r="S18" s="78"/>
      <c r="T18" s="77"/>
      <c r="U18" s="77"/>
      <c r="V18" s="77"/>
      <c r="W18" s="77"/>
      <c r="X18" s="77"/>
      <c r="Y18" s="77"/>
      <c r="Z18" s="77"/>
      <c r="AA18" s="77"/>
      <c r="AB18" s="77"/>
      <c r="AC18" s="78"/>
      <c r="AD18" s="78"/>
      <c r="AE18" s="78"/>
      <c r="AF18" s="78"/>
      <c r="AG18" s="78"/>
      <c r="AH18" s="78"/>
      <c r="AI18" s="78"/>
      <c r="AJ18" s="78"/>
      <c r="AK18" s="78"/>
      <c r="AL18" s="78"/>
    </row>
    <row r="19" spans="2:38" ht="24" customHeight="1" x14ac:dyDescent="0.4">
      <c r="B19" s="55" t="s">
        <v>28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7"/>
    </row>
    <row r="20" spans="2:38" ht="24" customHeight="1" x14ac:dyDescent="0.4"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60"/>
    </row>
    <row r="21" spans="2:38" ht="24" customHeight="1" x14ac:dyDescent="0.4"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60"/>
    </row>
    <row r="22" spans="2:38" ht="24" customHeight="1" x14ac:dyDescent="0.4"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3"/>
    </row>
    <row r="23" spans="2:38" ht="24" customHeight="1" x14ac:dyDescent="0.4">
      <c r="B23" s="52" t="s">
        <v>29</v>
      </c>
      <c r="C23" s="52"/>
      <c r="D23" s="52"/>
      <c r="E23" s="51" t="s">
        <v>30</v>
      </c>
      <c r="F23" s="51"/>
      <c r="G23" s="51"/>
      <c r="H23" s="50">
        <f>源泉徴収票様式!H23</f>
        <v>0</v>
      </c>
      <c r="I23" s="50"/>
      <c r="J23" s="50"/>
      <c r="K23" s="51" t="s">
        <v>31</v>
      </c>
      <c r="L23" s="51"/>
      <c r="M23" s="51"/>
      <c r="N23" s="51"/>
      <c r="O23" s="50">
        <f>源泉徴収票様式!O23</f>
        <v>0</v>
      </c>
      <c r="P23" s="50"/>
      <c r="Q23" s="50"/>
      <c r="R23" s="51" t="s">
        <v>32</v>
      </c>
      <c r="S23" s="51"/>
      <c r="T23" s="51"/>
      <c r="U23" s="51"/>
      <c r="V23" s="50">
        <f>源泉徴収票様式!V23</f>
        <v>0</v>
      </c>
      <c r="W23" s="50"/>
      <c r="X23" s="50"/>
      <c r="Y23" s="51" t="s">
        <v>33</v>
      </c>
      <c r="Z23" s="51"/>
      <c r="AA23" s="51"/>
      <c r="AB23" s="51"/>
      <c r="AC23" s="50">
        <f>源泉徴収票様式!AC23</f>
        <v>0</v>
      </c>
      <c r="AD23" s="50"/>
      <c r="AE23" s="50"/>
      <c r="AF23" s="51" t="s">
        <v>34</v>
      </c>
      <c r="AG23" s="51"/>
      <c r="AH23" s="51"/>
      <c r="AI23" s="51"/>
      <c r="AJ23" s="50">
        <f>源泉徴収票様式!AJ23</f>
        <v>0</v>
      </c>
      <c r="AK23" s="50"/>
      <c r="AL23" s="50"/>
    </row>
    <row r="24" spans="2:38" ht="24" customHeight="1" x14ac:dyDescent="0.4">
      <c r="B24" s="52"/>
      <c r="C24" s="52"/>
      <c r="D24" s="52"/>
      <c r="E24" s="51"/>
      <c r="F24" s="51"/>
      <c r="G24" s="51"/>
      <c r="H24" s="50"/>
      <c r="I24" s="50"/>
      <c r="J24" s="50"/>
      <c r="K24" s="51"/>
      <c r="L24" s="51"/>
      <c r="M24" s="51"/>
      <c r="N24" s="51"/>
      <c r="O24" s="50"/>
      <c r="P24" s="50"/>
      <c r="Q24" s="50"/>
      <c r="R24" s="51"/>
      <c r="S24" s="51"/>
      <c r="T24" s="51"/>
      <c r="U24" s="51"/>
      <c r="V24" s="50"/>
      <c r="W24" s="50"/>
      <c r="X24" s="50"/>
      <c r="Y24" s="51"/>
      <c r="Z24" s="51"/>
      <c r="AA24" s="51"/>
      <c r="AB24" s="51"/>
      <c r="AC24" s="50"/>
      <c r="AD24" s="50"/>
      <c r="AE24" s="50"/>
      <c r="AF24" s="51"/>
      <c r="AG24" s="51"/>
      <c r="AH24" s="51"/>
      <c r="AI24" s="51"/>
      <c r="AJ24" s="50"/>
      <c r="AK24" s="50"/>
      <c r="AL24" s="50"/>
    </row>
    <row r="25" spans="2:38" ht="24" customHeight="1" x14ac:dyDescent="0.4">
      <c r="B25" s="51" t="s">
        <v>37</v>
      </c>
      <c r="C25" s="51"/>
      <c r="D25" s="51"/>
      <c r="E25" s="48" t="s">
        <v>35</v>
      </c>
      <c r="F25" s="53"/>
      <c r="G25" s="53"/>
      <c r="H25" s="54"/>
      <c r="I25" s="54"/>
      <c r="J25" s="54"/>
      <c r="K25" s="51" t="s">
        <v>38</v>
      </c>
      <c r="L25" s="51"/>
      <c r="M25" s="51"/>
      <c r="N25" s="51"/>
      <c r="O25" s="75"/>
      <c r="P25" s="68"/>
      <c r="Q25" s="68"/>
      <c r="R25" s="64"/>
      <c r="S25" s="65"/>
      <c r="T25" s="68"/>
      <c r="U25" s="69"/>
      <c r="V25" s="48" t="s">
        <v>40</v>
      </c>
      <c r="W25" s="48"/>
      <c r="X25" s="48"/>
      <c r="Y25" s="49"/>
      <c r="Z25" s="49"/>
      <c r="AA25" s="49"/>
      <c r="AB25" s="49"/>
      <c r="AC25" s="48" t="s">
        <v>42</v>
      </c>
      <c r="AD25" s="48"/>
      <c r="AE25" s="48"/>
      <c r="AF25" s="49"/>
      <c r="AG25" s="49"/>
      <c r="AH25" s="49"/>
      <c r="AI25" s="49"/>
      <c r="AJ25" s="49"/>
      <c r="AK25" s="49"/>
      <c r="AL25" s="49"/>
    </row>
    <row r="26" spans="2:38" ht="24" customHeight="1" x14ac:dyDescent="0.4">
      <c r="B26" s="51"/>
      <c r="C26" s="51"/>
      <c r="D26" s="51"/>
      <c r="E26" s="53"/>
      <c r="F26" s="53"/>
      <c r="G26" s="53"/>
      <c r="H26" s="54"/>
      <c r="I26" s="54"/>
      <c r="J26" s="54"/>
      <c r="K26" s="51"/>
      <c r="L26" s="51"/>
      <c r="M26" s="51"/>
      <c r="N26" s="51"/>
      <c r="O26" s="76"/>
      <c r="P26" s="70"/>
      <c r="Q26" s="70"/>
      <c r="R26" s="66"/>
      <c r="S26" s="67"/>
      <c r="T26" s="70"/>
      <c r="U26" s="71"/>
      <c r="V26" s="48"/>
      <c r="W26" s="48"/>
      <c r="X26" s="48"/>
      <c r="Y26" s="49"/>
      <c r="Z26" s="49"/>
      <c r="AA26" s="49"/>
      <c r="AB26" s="49"/>
      <c r="AC26" s="48"/>
      <c r="AD26" s="48"/>
      <c r="AE26" s="48"/>
      <c r="AF26" s="49"/>
      <c r="AG26" s="49"/>
      <c r="AH26" s="49"/>
      <c r="AI26" s="49"/>
      <c r="AJ26" s="49"/>
      <c r="AK26" s="49"/>
      <c r="AL26" s="49"/>
    </row>
    <row r="27" spans="2:38" ht="24" customHeight="1" x14ac:dyDescent="0.4">
      <c r="B27" s="51"/>
      <c r="C27" s="51"/>
      <c r="D27" s="51"/>
      <c r="E27" s="48" t="s">
        <v>36</v>
      </c>
      <c r="F27" s="48"/>
      <c r="G27" s="48"/>
      <c r="H27" s="50">
        <f>源泉徴収票様式!H27</f>
        <v>0</v>
      </c>
      <c r="I27" s="50"/>
      <c r="J27" s="50"/>
      <c r="K27" s="51" t="s">
        <v>39</v>
      </c>
      <c r="L27" s="51"/>
      <c r="M27" s="51"/>
      <c r="N27" s="51"/>
      <c r="O27" s="74"/>
      <c r="P27" s="74"/>
      <c r="Q27" s="74"/>
      <c r="R27" s="72"/>
      <c r="S27" s="73"/>
      <c r="T27" s="74"/>
      <c r="U27" s="74"/>
      <c r="V27" s="48" t="s">
        <v>41</v>
      </c>
      <c r="W27" s="48"/>
      <c r="X27" s="48"/>
      <c r="Y27" s="49"/>
      <c r="Z27" s="49"/>
      <c r="AA27" s="49"/>
      <c r="AB27" s="49"/>
      <c r="AC27" s="48" t="s">
        <v>43</v>
      </c>
      <c r="AD27" s="48"/>
      <c r="AE27" s="48"/>
      <c r="AF27" s="49"/>
      <c r="AG27" s="49"/>
      <c r="AH27" s="49"/>
      <c r="AI27" s="49"/>
      <c r="AJ27" s="49"/>
      <c r="AK27" s="49"/>
      <c r="AL27" s="49"/>
    </row>
    <row r="28" spans="2:38" ht="24" customHeight="1" x14ac:dyDescent="0.4">
      <c r="B28" s="51"/>
      <c r="C28" s="51"/>
      <c r="D28" s="51"/>
      <c r="E28" s="48"/>
      <c r="F28" s="48"/>
      <c r="G28" s="48"/>
      <c r="H28" s="50"/>
      <c r="I28" s="50"/>
      <c r="J28" s="50"/>
      <c r="K28" s="51"/>
      <c r="L28" s="51"/>
      <c r="M28" s="51"/>
      <c r="N28" s="51"/>
      <c r="O28" s="70"/>
      <c r="P28" s="70"/>
      <c r="Q28" s="70"/>
      <c r="R28" s="66"/>
      <c r="S28" s="67"/>
      <c r="T28" s="70"/>
      <c r="U28" s="70"/>
      <c r="V28" s="48"/>
      <c r="W28" s="48"/>
      <c r="X28" s="48"/>
      <c r="Y28" s="49"/>
      <c r="Z28" s="49"/>
      <c r="AA28" s="49"/>
      <c r="AB28" s="49"/>
      <c r="AC28" s="48"/>
      <c r="AD28" s="48"/>
      <c r="AE28" s="48"/>
      <c r="AF28" s="49"/>
      <c r="AG28" s="49"/>
      <c r="AH28" s="49"/>
      <c r="AI28" s="49"/>
      <c r="AJ28" s="49"/>
      <c r="AK28" s="49"/>
      <c r="AL28" s="49"/>
    </row>
    <row r="29" spans="2:38" ht="24" customHeight="1" x14ac:dyDescent="0.4">
      <c r="B29" s="111" t="s">
        <v>76</v>
      </c>
      <c r="C29" s="112"/>
      <c r="D29" s="113"/>
      <c r="E29" s="51" t="s">
        <v>5</v>
      </c>
      <c r="F29" s="51"/>
      <c r="G29" s="51"/>
      <c r="H29" s="98"/>
      <c r="I29" s="99"/>
      <c r="J29" s="99"/>
      <c r="K29" s="99"/>
      <c r="L29" s="99"/>
      <c r="M29" s="99"/>
      <c r="N29" s="100"/>
      <c r="O29" s="101" t="s">
        <v>78</v>
      </c>
      <c r="P29" s="75"/>
      <c r="Q29" s="69"/>
      <c r="R29" s="120" t="s">
        <v>79</v>
      </c>
      <c r="S29" s="102"/>
      <c r="T29" s="102"/>
      <c r="U29" s="50">
        <f>源泉徴収票様式!U29</f>
        <v>0</v>
      </c>
      <c r="V29" s="50"/>
      <c r="W29" s="50"/>
      <c r="X29" s="50"/>
      <c r="Y29" s="102" t="s">
        <v>80</v>
      </c>
      <c r="Z29" s="102"/>
      <c r="AA29" s="102"/>
      <c r="AB29" s="103"/>
      <c r="AC29" s="37"/>
      <c r="AD29" s="37"/>
      <c r="AE29" s="37"/>
      <c r="AF29" s="102" t="s">
        <v>81</v>
      </c>
      <c r="AG29" s="102"/>
      <c r="AH29" s="102"/>
      <c r="AI29" s="103"/>
      <c r="AJ29" s="37"/>
      <c r="AK29" s="37"/>
      <c r="AL29" s="37"/>
    </row>
    <row r="30" spans="2:38" ht="24" customHeight="1" x14ac:dyDescent="0.4">
      <c r="B30" s="111"/>
      <c r="C30" s="112"/>
      <c r="D30" s="113"/>
      <c r="E30" s="51" t="s">
        <v>4</v>
      </c>
      <c r="F30" s="51"/>
      <c r="G30" s="51"/>
      <c r="H30" s="98"/>
      <c r="I30" s="99"/>
      <c r="J30" s="99"/>
      <c r="K30" s="99"/>
      <c r="L30" s="99"/>
      <c r="M30" s="99"/>
      <c r="N30" s="100"/>
      <c r="O30" s="101"/>
      <c r="P30" s="76"/>
      <c r="Q30" s="71"/>
      <c r="R30" s="121"/>
      <c r="S30" s="104"/>
      <c r="T30" s="104"/>
      <c r="U30" s="50"/>
      <c r="V30" s="50"/>
      <c r="W30" s="50"/>
      <c r="X30" s="50"/>
      <c r="Y30" s="104"/>
      <c r="Z30" s="104"/>
      <c r="AA30" s="104"/>
      <c r="AB30" s="105"/>
      <c r="AC30" s="37"/>
      <c r="AD30" s="37"/>
      <c r="AE30" s="37"/>
      <c r="AF30" s="104"/>
      <c r="AG30" s="104"/>
      <c r="AH30" s="104"/>
      <c r="AI30" s="105"/>
      <c r="AJ30" s="37"/>
      <c r="AK30" s="37"/>
      <c r="AL30" s="37"/>
    </row>
    <row r="31" spans="2:38" ht="24" customHeight="1" x14ac:dyDescent="0.4">
      <c r="B31" s="114"/>
      <c r="C31" s="115"/>
      <c r="D31" s="116"/>
      <c r="E31" s="108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  <c r="R31" s="122"/>
      <c r="S31" s="106"/>
      <c r="T31" s="106"/>
      <c r="U31" s="50"/>
      <c r="V31" s="50"/>
      <c r="W31" s="50"/>
      <c r="X31" s="50"/>
      <c r="Y31" s="106"/>
      <c r="Z31" s="106"/>
      <c r="AA31" s="106"/>
      <c r="AB31" s="107"/>
      <c r="AC31" s="37"/>
      <c r="AD31" s="37"/>
      <c r="AE31" s="37"/>
      <c r="AF31" s="106"/>
      <c r="AG31" s="106"/>
      <c r="AH31" s="106"/>
      <c r="AI31" s="107"/>
      <c r="AJ31" s="37"/>
      <c r="AK31" s="37"/>
      <c r="AL31" s="37"/>
    </row>
    <row r="32" spans="2:38" ht="24" customHeight="1" x14ac:dyDescent="0.4">
      <c r="B32" s="118" t="s">
        <v>83</v>
      </c>
      <c r="C32" s="118"/>
      <c r="D32" s="97">
        <v>1</v>
      </c>
      <c r="E32" s="51" t="s">
        <v>5</v>
      </c>
      <c r="F32" s="51"/>
      <c r="G32" s="51"/>
      <c r="H32" s="98"/>
      <c r="I32" s="99"/>
      <c r="J32" s="99"/>
      <c r="K32" s="99"/>
      <c r="L32" s="99"/>
      <c r="M32" s="99"/>
      <c r="N32" s="100"/>
      <c r="O32" s="101" t="s">
        <v>78</v>
      </c>
      <c r="P32" s="75"/>
      <c r="Q32" s="69"/>
      <c r="R32" s="118" t="s">
        <v>84</v>
      </c>
      <c r="S32" s="118"/>
      <c r="T32" s="97">
        <v>1</v>
      </c>
      <c r="U32" s="51" t="s">
        <v>5</v>
      </c>
      <c r="V32" s="51"/>
      <c r="W32" s="51"/>
      <c r="X32" s="98"/>
      <c r="Y32" s="99"/>
      <c r="Z32" s="99"/>
      <c r="AA32" s="99"/>
      <c r="AB32" s="99"/>
      <c r="AC32" s="99"/>
      <c r="AD32" s="100"/>
      <c r="AE32" s="101" t="s">
        <v>78</v>
      </c>
      <c r="AF32" s="75"/>
      <c r="AG32" s="69"/>
      <c r="AH32" s="119"/>
      <c r="AI32" s="119"/>
      <c r="AJ32" s="119"/>
      <c r="AK32" s="119"/>
      <c r="AL32" s="119"/>
    </row>
    <row r="33" spans="2:38" ht="24" customHeight="1" x14ac:dyDescent="0.4">
      <c r="B33" s="118"/>
      <c r="C33" s="118"/>
      <c r="D33" s="97"/>
      <c r="E33" s="51" t="s">
        <v>4</v>
      </c>
      <c r="F33" s="51"/>
      <c r="G33" s="51"/>
      <c r="H33" s="98"/>
      <c r="I33" s="99"/>
      <c r="J33" s="99"/>
      <c r="K33" s="99"/>
      <c r="L33" s="99"/>
      <c r="M33" s="99"/>
      <c r="N33" s="100"/>
      <c r="O33" s="101"/>
      <c r="P33" s="76"/>
      <c r="Q33" s="71"/>
      <c r="R33" s="118"/>
      <c r="S33" s="118"/>
      <c r="T33" s="97"/>
      <c r="U33" s="51" t="s">
        <v>4</v>
      </c>
      <c r="V33" s="51"/>
      <c r="W33" s="51"/>
      <c r="X33" s="98"/>
      <c r="Y33" s="99"/>
      <c r="Z33" s="99"/>
      <c r="AA33" s="99"/>
      <c r="AB33" s="99"/>
      <c r="AC33" s="99"/>
      <c r="AD33" s="100"/>
      <c r="AE33" s="101"/>
      <c r="AF33" s="76"/>
      <c r="AG33" s="71"/>
      <c r="AH33" s="119"/>
      <c r="AI33" s="119"/>
      <c r="AJ33" s="119"/>
      <c r="AK33" s="119"/>
      <c r="AL33" s="119"/>
    </row>
    <row r="34" spans="2:38" ht="24" customHeight="1" x14ac:dyDescent="0.4">
      <c r="B34" s="118"/>
      <c r="C34" s="118"/>
      <c r="D34" s="97"/>
      <c r="E34" s="108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18"/>
      <c r="S34" s="118"/>
      <c r="T34" s="97"/>
      <c r="U34" s="108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10"/>
      <c r="AH34" s="119"/>
      <c r="AI34" s="119"/>
      <c r="AJ34" s="119"/>
      <c r="AK34" s="119"/>
      <c r="AL34" s="119"/>
    </row>
    <row r="35" spans="2:38" ht="24" customHeight="1" x14ac:dyDescent="0.4">
      <c r="B35" s="118"/>
      <c r="C35" s="118"/>
      <c r="D35" s="97">
        <v>2</v>
      </c>
      <c r="E35" s="51" t="s">
        <v>5</v>
      </c>
      <c r="F35" s="51"/>
      <c r="G35" s="51"/>
      <c r="H35" s="98"/>
      <c r="I35" s="99"/>
      <c r="J35" s="99"/>
      <c r="K35" s="99"/>
      <c r="L35" s="99"/>
      <c r="M35" s="99"/>
      <c r="N35" s="100"/>
      <c r="O35" s="101" t="s">
        <v>78</v>
      </c>
      <c r="P35" s="75"/>
      <c r="Q35" s="69"/>
      <c r="R35" s="118"/>
      <c r="S35" s="118"/>
      <c r="T35" s="97">
        <v>2</v>
      </c>
      <c r="U35" s="51" t="s">
        <v>5</v>
      </c>
      <c r="V35" s="51"/>
      <c r="W35" s="51"/>
      <c r="X35" s="98"/>
      <c r="Y35" s="99"/>
      <c r="Z35" s="99"/>
      <c r="AA35" s="99"/>
      <c r="AB35" s="99"/>
      <c r="AC35" s="99"/>
      <c r="AD35" s="100"/>
      <c r="AE35" s="101" t="s">
        <v>78</v>
      </c>
      <c r="AF35" s="75"/>
      <c r="AG35" s="69"/>
      <c r="AH35" s="119"/>
      <c r="AI35" s="119"/>
      <c r="AJ35" s="119"/>
      <c r="AK35" s="119"/>
      <c r="AL35" s="119"/>
    </row>
    <row r="36" spans="2:38" ht="24" customHeight="1" x14ac:dyDescent="0.4">
      <c r="B36" s="118"/>
      <c r="C36" s="118"/>
      <c r="D36" s="97"/>
      <c r="E36" s="51" t="s">
        <v>4</v>
      </c>
      <c r="F36" s="51"/>
      <c r="G36" s="51"/>
      <c r="H36" s="98"/>
      <c r="I36" s="99"/>
      <c r="J36" s="99"/>
      <c r="K36" s="99"/>
      <c r="L36" s="99"/>
      <c r="M36" s="99"/>
      <c r="N36" s="100"/>
      <c r="O36" s="101"/>
      <c r="P36" s="76"/>
      <c r="Q36" s="71"/>
      <c r="R36" s="118"/>
      <c r="S36" s="118"/>
      <c r="T36" s="97"/>
      <c r="U36" s="51" t="s">
        <v>4</v>
      </c>
      <c r="V36" s="51"/>
      <c r="W36" s="51"/>
      <c r="X36" s="98"/>
      <c r="Y36" s="99"/>
      <c r="Z36" s="99"/>
      <c r="AA36" s="99"/>
      <c r="AB36" s="99"/>
      <c r="AC36" s="99"/>
      <c r="AD36" s="100"/>
      <c r="AE36" s="101"/>
      <c r="AF36" s="76"/>
      <c r="AG36" s="71"/>
      <c r="AH36" s="119"/>
      <c r="AI36" s="119"/>
      <c r="AJ36" s="119"/>
      <c r="AK36" s="119"/>
      <c r="AL36" s="119"/>
    </row>
    <row r="37" spans="2:38" ht="24" customHeight="1" x14ac:dyDescent="0.4">
      <c r="B37" s="118"/>
      <c r="C37" s="118"/>
      <c r="D37" s="97"/>
      <c r="E37" s="108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10"/>
      <c r="R37" s="118"/>
      <c r="S37" s="118"/>
      <c r="T37" s="97"/>
      <c r="U37" s="108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10"/>
      <c r="AH37" s="119"/>
      <c r="AI37" s="119"/>
      <c r="AJ37" s="119"/>
      <c r="AK37" s="119"/>
      <c r="AL37" s="119"/>
    </row>
    <row r="38" spans="2:38" ht="24" customHeight="1" x14ac:dyDescent="0.4">
      <c r="B38" s="118"/>
      <c r="C38" s="118"/>
      <c r="D38" s="97">
        <v>3</v>
      </c>
      <c r="E38" s="51" t="s">
        <v>5</v>
      </c>
      <c r="F38" s="51"/>
      <c r="G38" s="51"/>
      <c r="H38" s="98"/>
      <c r="I38" s="99"/>
      <c r="J38" s="99"/>
      <c r="K38" s="99"/>
      <c r="L38" s="99"/>
      <c r="M38" s="99"/>
      <c r="N38" s="100"/>
      <c r="O38" s="101" t="s">
        <v>78</v>
      </c>
      <c r="P38" s="75"/>
      <c r="Q38" s="69"/>
      <c r="R38" s="118"/>
      <c r="S38" s="118"/>
      <c r="T38" s="97">
        <v>3</v>
      </c>
      <c r="U38" s="51" t="s">
        <v>5</v>
      </c>
      <c r="V38" s="51"/>
      <c r="W38" s="51"/>
      <c r="X38" s="98"/>
      <c r="Y38" s="99"/>
      <c r="Z38" s="99"/>
      <c r="AA38" s="99"/>
      <c r="AB38" s="99"/>
      <c r="AC38" s="99"/>
      <c r="AD38" s="100"/>
      <c r="AE38" s="101" t="s">
        <v>78</v>
      </c>
      <c r="AF38" s="75"/>
      <c r="AG38" s="69"/>
      <c r="AH38" s="119"/>
      <c r="AI38" s="119"/>
      <c r="AJ38" s="119"/>
      <c r="AK38" s="119"/>
      <c r="AL38" s="119"/>
    </row>
    <row r="39" spans="2:38" ht="24" customHeight="1" x14ac:dyDescent="0.4">
      <c r="B39" s="118"/>
      <c r="C39" s="118"/>
      <c r="D39" s="97"/>
      <c r="E39" s="51" t="s">
        <v>4</v>
      </c>
      <c r="F39" s="51"/>
      <c r="G39" s="51"/>
      <c r="H39" s="98"/>
      <c r="I39" s="99"/>
      <c r="J39" s="99"/>
      <c r="K39" s="99"/>
      <c r="L39" s="99"/>
      <c r="M39" s="99"/>
      <c r="N39" s="100"/>
      <c r="O39" s="101"/>
      <c r="P39" s="76"/>
      <c r="Q39" s="71"/>
      <c r="R39" s="118"/>
      <c r="S39" s="118"/>
      <c r="T39" s="97"/>
      <c r="U39" s="51" t="s">
        <v>4</v>
      </c>
      <c r="V39" s="51"/>
      <c r="W39" s="51"/>
      <c r="X39" s="98"/>
      <c r="Y39" s="99"/>
      <c r="Z39" s="99"/>
      <c r="AA39" s="99"/>
      <c r="AB39" s="99"/>
      <c r="AC39" s="99"/>
      <c r="AD39" s="100"/>
      <c r="AE39" s="101"/>
      <c r="AF39" s="76"/>
      <c r="AG39" s="71"/>
      <c r="AH39" s="119"/>
      <c r="AI39" s="119"/>
      <c r="AJ39" s="119"/>
      <c r="AK39" s="119"/>
      <c r="AL39" s="119"/>
    </row>
    <row r="40" spans="2:38" ht="24" customHeight="1" x14ac:dyDescent="0.4">
      <c r="B40" s="118"/>
      <c r="C40" s="118"/>
      <c r="D40" s="97"/>
      <c r="E40" s="108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10"/>
      <c r="R40" s="118"/>
      <c r="S40" s="118"/>
      <c r="T40" s="97"/>
      <c r="U40" s="108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10"/>
      <c r="AH40" s="119"/>
      <c r="AI40" s="119"/>
      <c r="AJ40" s="119"/>
      <c r="AK40" s="119"/>
      <c r="AL40" s="119"/>
    </row>
    <row r="41" spans="2:38" ht="24" customHeight="1" x14ac:dyDescent="0.4">
      <c r="B41" s="118"/>
      <c r="C41" s="118"/>
      <c r="D41" s="97">
        <v>4</v>
      </c>
      <c r="E41" s="51" t="s">
        <v>5</v>
      </c>
      <c r="F41" s="51"/>
      <c r="G41" s="51"/>
      <c r="H41" s="98"/>
      <c r="I41" s="99"/>
      <c r="J41" s="99"/>
      <c r="K41" s="99"/>
      <c r="L41" s="99"/>
      <c r="M41" s="99"/>
      <c r="N41" s="100"/>
      <c r="O41" s="101" t="s">
        <v>78</v>
      </c>
      <c r="P41" s="75"/>
      <c r="Q41" s="69"/>
      <c r="R41" s="118"/>
      <c r="S41" s="118"/>
      <c r="T41" s="97">
        <v>4</v>
      </c>
      <c r="U41" s="51" t="s">
        <v>5</v>
      </c>
      <c r="V41" s="51"/>
      <c r="W41" s="51"/>
      <c r="X41" s="98"/>
      <c r="Y41" s="99"/>
      <c r="Z41" s="99"/>
      <c r="AA41" s="99"/>
      <c r="AB41" s="99"/>
      <c r="AC41" s="99"/>
      <c r="AD41" s="100"/>
      <c r="AE41" s="101" t="s">
        <v>78</v>
      </c>
      <c r="AF41" s="75"/>
      <c r="AG41" s="69"/>
      <c r="AH41" s="119"/>
      <c r="AI41" s="119"/>
      <c r="AJ41" s="119"/>
      <c r="AK41" s="119"/>
      <c r="AL41" s="119"/>
    </row>
    <row r="42" spans="2:38" ht="24" customHeight="1" x14ac:dyDescent="0.4">
      <c r="B42" s="118"/>
      <c r="C42" s="118"/>
      <c r="D42" s="97"/>
      <c r="E42" s="51" t="s">
        <v>4</v>
      </c>
      <c r="F42" s="51"/>
      <c r="G42" s="51"/>
      <c r="H42" s="98"/>
      <c r="I42" s="99"/>
      <c r="J42" s="99"/>
      <c r="K42" s="99"/>
      <c r="L42" s="99"/>
      <c r="M42" s="99"/>
      <c r="N42" s="100"/>
      <c r="O42" s="101"/>
      <c r="P42" s="76"/>
      <c r="Q42" s="71"/>
      <c r="R42" s="118"/>
      <c r="S42" s="118"/>
      <c r="T42" s="97"/>
      <c r="U42" s="51" t="s">
        <v>4</v>
      </c>
      <c r="V42" s="51"/>
      <c r="W42" s="51"/>
      <c r="X42" s="98"/>
      <c r="Y42" s="99"/>
      <c r="Z42" s="99"/>
      <c r="AA42" s="99"/>
      <c r="AB42" s="99"/>
      <c r="AC42" s="99"/>
      <c r="AD42" s="100"/>
      <c r="AE42" s="101"/>
      <c r="AF42" s="76"/>
      <c r="AG42" s="71"/>
      <c r="AH42" s="119"/>
      <c r="AI42" s="119"/>
      <c r="AJ42" s="119"/>
      <c r="AK42" s="119"/>
      <c r="AL42" s="119"/>
    </row>
    <row r="43" spans="2:38" ht="24" customHeight="1" x14ac:dyDescent="0.4">
      <c r="B43" s="118"/>
      <c r="C43" s="118"/>
      <c r="D43" s="97"/>
      <c r="E43" s="108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18"/>
      <c r="S43" s="118"/>
      <c r="T43" s="97"/>
      <c r="U43" s="108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10"/>
      <c r="AH43" s="119"/>
      <c r="AI43" s="119"/>
      <c r="AJ43" s="119"/>
      <c r="AK43" s="119"/>
      <c r="AL43" s="119"/>
    </row>
    <row r="44" spans="2:38" ht="24" customHeight="1" x14ac:dyDescent="0.4">
      <c r="B44" s="45" t="s">
        <v>44</v>
      </c>
      <c r="C44" s="45"/>
      <c r="D44" s="45" t="s">
        <v>45</v>
      </c>
      <c r="E44" s="45"/>
      <c r="F44" s="45" t="s">
        <v>46</v>
      </c>
      <c r="G44" s="45"/>
      <c r="H44" s="45" t="s">
        <v>47</v>
      </c>
      <c r="I44" s="45"/>
      <c r="J44" s="45" t="s">
        <v>48</v>
      </c>
      <c r="K44" s="45"/>
      <c r="L44" s="43" t="s">
        <v>49</v>
      </c>
      <c r="M44" s="43"/>
      <c r="N44" s="43"/>
      <c r="O44" s="44"/>
      <c r="P44" s="44" t="s">
        <v>50</v>
      </c>
      <c r="Q44" s="44"/>
      <c r="R44" s="44"/>
      <c r="S44" s="44"/>
      <c r="T44" s="38" t="s">
        <v>51</v>
      </c>
      <c r="U44" s="45"/>
      <c r="V44" s="45" t="s">
        <v>52</v>
      </c>
      <c r="W44" s="45"/>
      <c r="X44" s="43" t="s">
        <v>53</v>
      </c>
      <c r="Y44" s="43"/>
      <c r="Z44" s="43"/>
      <c r="AA44" s="43"/>
      <c r="AB44" s="43"/>
      <c r="AC44" s="43"/>
      <c r="AD44" s="43"/>
      <c r="AE44" s="43" t="s">
        <v>54</v>
      </c>
      <c r="AF44" s="43"/>
      <c r="AG44" s="43"/>
      <c r="AH44" s="43"/>
      <c r="AI44" s="43"/>
      <c r="AJ44" s="43"/>
      <c r="AK44" s="43"/>
      <c r="AL44" s="43"/>
    </row>
    <row r="45" spans="2:38" ht="24" customHeight="1" x14ac:dyDescent="0.4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44" t="s">
        <v>21</v>
      </c>
      <c r="M45" s="44"/>
      <c r="N45" s="44" t="s">
        <v>17</v>
      </c>
      <c r="O45" s="44"/>
      <c r="P45" s="44" t="s">
        <v>55</v>
      </c>
      <c r="Q45" s="44"/>
      <c r="R45" s="44" t="s">
        <v>21</v>
      </c>
      <c r="S45" s="44"/>
      <c r="T45" s="38"/>
      <c r="U45" s="38"/>
      <c r="V45" s="38"/>
      <c r="W45" s="38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</row>
    <row r="46" spans="2:38" ht="24" customHeight="1" x14ac:dyDescent="0.4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44"/>
      <c r="M46" s="44"/>
      <c r="N46" s="44"/>
      <c r="O46" s="44"/>
      <c r="P46" s="44"/>
      <c r="Q46" s="44"/>
      <c r="R46" s="44"/>
      <c r="S46" s="44"/>
      <c r="T46" s="38"/>
      <c r="U46" s="38"/>
      <c r="V46" s="38"/>
      <c r="W46" s="38"/>
      <c r="X46" s="44" t="s">
        <v>56</v>
      </c>
      <c r="Y46" s="44"/>
      <c r="Z46" s="44" t="s">
        <v>57</v>
      </c>
      <c r="AA46" s="44"/>
      <c r="AB46" s="44" t="s">
        <v>58</v>
      </c>
      <c r="AC46" s="44" t="s">
        <v>59</v>
      </c>
      <c r="AD46" s="44" t="s">
        <v>60</v>
      </c>
      <c r="AE46" s="44" t="s">
        <v>61</v>
      </c>
      <c r="AF46" s="44" t="s">
        <v>62</v>
      </c>
      <c r="AG46" s="44" t="s">
        <v>63</v>
      </c>
      <c r="AH46" s="44" t="s">
        <v>64</v>
      </c>
      <c r="AI46" s="44" t="s">
        <v>65</v>
      </c>
      <c r="AJ46" s="44" t="s">
        <v>58</v>
      </c>
      <c r="AK46" s="44" t="s">
        <v>59</v>
      </c>
      <c r="AL46" s="44" t="s">
        <v>60</v>
      </c>
    </row>
    <row r="47" spans="2:38" ht="24" customHeight="1" x14ac:dyDescent="0.4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44"/>
      <c r="M47" s="44"/>
      <c r="N47" s="44"/>
      <c r="O47" s="44"/>
      <c r="P47" s="44"/>
      <c r="Q47" s="44"/>
      <c r="R47" s="44"/>
      <c r="S47" s="44"/>
      <c r="T47" s="38"/>
      <c r="U47" s="38"/>
      <c r="V47" s="38"/>
      <c r="W47" s="38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</row>
    <row r="48" spans="2:38" ht="24" customHeight="1" x14ac:dyDescent="0.4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</row>
    <row r="49" spans="2:38" ht="24" customHeight="1" x14ac:dyDescent="0.4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</row>
    <row r="50" spans="2:38" ht="24" customHeight="1" x14ac:dyDescent="0.4">
      <c r="B50" s="38" t="s">
        <v>66</v>
      </c>
      <c r="C50" s="38"/>
      <c r="D50" s="3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</row>
    <row r="51" spans="2:38" ht="31.5" customHeight="1" x14ac:dyDescent="0.4">
      <c r="B51" s="38"/>
      <c r="C51" s="38"/>
      <c r="D51" s="38"/>
      <c r="E51" s="39" t="s">
        <v>67</v>
      </c>
      <c r="F51" s="39"/>
      <c r="G51" s="39"/>
      <c r="H51" s="3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2:38" ht="31.5" customHeight="1" x14ac:dyDescent="0.4">
      <c r="B52" s="38"/>
      <c r="C52" s="38"/>
      <c r="D52" s="38"/>
      <c r="E52" s="40" t="s">
        <v>68</v>
      </c>
      <c r="F52" s="40"/>
      <c r="G52" s="40"/>
      <c r="H52" s="40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</sheetData>
  <sheetProtection selectLockedCells="1"/>
  <mergeCells count="232">
    <mergeCell ref="I2:J2"/>
    <mergeCell ref="B3:C7"/>
    <mergeCell ref="D3:D7"/>
    <mergeCell ref="E3:S7"/>
    <mergeCell ref="T3:AL3"/>
    <mergeCell ref="T4:AL4"/>
    <mergeCell ref="T5:AL5"/>
    <mergeCell ref="T6:T7"/>
    <mergeCell ref="U6:AL6"/>
    <mergeCell ref="U7:AL7"/>
    <mergeCell ref="B8:F8"/>
    <mergeCell ref="G8:N8"/>
    <mergeCell ref="O8:V8"/>
    <mergeCell ref="W8:AD8"/>
    <mergeCell ref="AE8:AL8"/>
    <mergeCell ref="B9:F10"/>
    <mergeCell ref="G9:N10"/>
    <mergeCell ref="O9:V10"/>
    <mergeCell ref="W9:AD10"/>
    <mergeCell ref="AE9:AL10"/>
    <mergeCell ref="T16:AB16"/>
    <mergeCell ref="B11:G11"/>
    <mergeCell ref="H11:N13"/>
    <mergeCell ref="O11:AA12"/>
    <mergeCell ref="AB11:AD13"/>
    <mergeCell ref="AE11:AJ12"/>
    <mergeCell ref="AK11:AL13"/>
    <mergeCell ref="B12:E13"/>
    <mergeCell ref="F12:G13"/>
    <mergeCell ref="O13:R13"/>
    <mergeCell ref="S13:W13"/>
    <mergeCell ref="X13:AA13"/>
    <mergeCell ref="AE13:AH13"/>
    <mergeCell ref="AI13:AJ13"/>
    <mergeCell ref="AC16:AL16"/>
    <mergeCell ref="B17:J18"/>
    <mergeCell ref="K17:S18"/>
    <mergeCell ref="T17:AB18"/>
    <mergeCell ref="AC17:AL18"/>
    <mergeCell ref="AE14:AF15"/>
    <mergeCell ref="AG14:AH15"/>
    <mergeCell ref="AI14:AJ15"/>
    <mergeCell ref="AK14:AL15"/>
    <mergeCell ref="B15:C15"/>
    <mergeCell ref="D15:E15"/>
    <mergeCell ref="S14:S15"/>
    <mergeCell ref="T14:U15"/>
    <mergeCell ref="V14:W15"/>
    <mergeCell ref="X14:Y15"/>
    <mergeCell ref="Z14:AA15"/>
    <mergeCell ref="AB14:AD15"/>
    <mergeCell ref="B14:C14"/>
    <mergeCell ref="D14:E14"/>
    <mergeCell ref="F14:G15"/>
    <mergeCell ref="H14:N15"/>
    <mergeCell ref="O14:P15"/>
    <mergeCell ref="Q14:R15"/>
    <mergeCell ref="B16:J16"/>
    <mergeCell ref="K16:S16"/>
    <mergeCell ref="B19:AL19"/>
    <mergeCell ref="B20:AL22"/>
    <mergeCell ref="B23:D24"/>
    <mergeCell ref="E23:G24"/>
    <mergeCell ref="H23:J24"/>
    <mergeCell ref="K23:N24"/>
    <mergeCell ref="O23:Q24"/>
    <mergeCell ref="R23:U24"/>
    <mergeCell ref="V23:X24"/>
    <mergeCell ref="Y23:AB24"/>
    <mergeCell ref="AF25:AL26"/>
    <mergeCell ref="E27:G28"/>
    <mergeCell ref="H27:J28"/>
    <mergeCell ref="K27:N28"/>
    <mergeCell ref="O27:Q28"/>
    <mergeCell ref="R27:S28"/>
    <mergeCell ref="T27:U28"/>
    <mergeCell ref="AC23:AE24"/>
    <mergeCell ref="AF23:AI24"/>
    <mergeCell ref="AJ23:AL24"/>
    <mergeCell ref="E25:G26"/>
    <mergeCell ref="H25:J26"/>
    <mergeCell ref="K25:N26"/>
    <mergeCell ref="O25:Q26"/>
    <mergeCell ref="R25:S26"/>
    <mergeCell ref="T25:U26"/>
    <mergeCell ref="B29:D31"/>
    <mergeCell ref="E29:G29"/>
    <mergeCell ref="H29:N29"/>
    <mergeCell ref="O29:O30"/>
    <mergeCell ref="P29:Q30"/>
    <mergeCell ref="R29:T31"/>
    <mergeCell ref="V25:X26"/>
    <mergeCell ref="Y25:AB26"/>
    <mergeCell ref="AC25:AE26"/>
    <mergeCell ref="B25:D28"/>
    <mergeCell ref="U29:X31"/>
    <mergeCell ref="Y29:AB31"/>
    <mergeCell ref="AC29:AE31"/>
    <mergeCell ref="AF29:AI31"/>
    <mergeCell ref="AJ29:AL31"/>
    <mergeCell ref="E30:G30"/>
    <mergeCell ref="H30:N30"/>
    <mergeCell ref="E31:Q31"/>
    <mergeCell ref="V27:X28"/>
    <mergeCell ref="Y27:AB28"/>
    <mergeCell ref="AC27:AE28"/>
    <mergeCell ref="AF27:AL28"/>
    <mergeCell ref="U35:W35"/>
    <mergeCell ref="X35:AD35"/>
    <mergeCell ref="AE35:AE36"/>
    <mergeCell ref="B32:C43"/>
    <mergeCell ref="D32:D34"/>
    <mergeCell ref="E32:G32"/>
    <mergeCell ref="H32:N32"/>
    <mergeCell ref="O32:O33"/>
    <mergeCell ref="P32:Q33"/>
    <mergeCell ref="D35:D37"/>
    <mergeCell ref="P35:Q36"/>
    <mergeCell ref="D38:D40"/>
    <mergeCell ref="E38:G38"/>
    <mergeCell ref="AE38:AE39"/>
    <mergeCell ref="U41:W41"/>
    <mergeCell ref="X41:AD41"/>
    <mergeCell ref="AE41:AE42"/>
    <mergeCell ref="AF35:AG36"/>
    <mergeCell ref="E36:G36"/>
    <mergeCell ref="H36:N36"/>
    <mergeCell ref="U36:W36"/>
    <mergeCell ref="X36:AD36"/>
    <mergeCell ref="E37:Q37"/>
    <mergeCell ref="U37:AG37"/>
    <mergeCell ref="AH32:AL43"/>
    <mergeCell ref="E33:G33"/>
    <mergeCell ref="H33:N33"/>
    <mergeCell ref="U33:W33"/>
    <mergeCell ref="X33:AD33"/>
    <mergeCell ref="E34:Q34"/>
    <mergeCell ref="U34:AG34"/>
    <mergeCell ref="E35:G35"/>
    <mergeCell ref="H35:N35"/>
    <mergeCell ref="O35:O36"/>
    <mergeCell ref="R32:S43"/>
    <mergeCell ref="T32:T34"/>
    <mergeCell ref="U32:W32"/>
    <mergeCell ref="X32:AD32"/>
    <mergeCell ref="AE32:AE33"/>
    <mergeCell ref="AF32:AG33"/>
    <mergeCell ref="T35:T37"/>
    <mergeCell ref="AF38:AG39"/>
    <mergeCell ref="E39:G39"/>
    <mergeCell ref="H39:N39"/>
    <mergeCell ref="U39:W39"/>
    <mergeCell ref="X39:AD39"/>
    <mergeCell ref="H38:N38"/>
    <mergeCell ref="O38:O39"/>
    <mergeCell ref="P38:Q39"/>
    <mergeCell ref="T38:T40"/>
    <mergeCell ref="U38:W38"/>
    <mergeCell ref="X38:AD38"/>
    <mergeCell ref="E40:Q40"/>
    <mergeCell ref="U40:AG40"/>
    <mergeCell ref="AF41:AG42"/>
    <mergeCell ref="E42:G42"/>
    <mergeCell ref="H42:N42"/>
    <mergeCell ref="U42:W42"/>
    <mergeCell ref="X42:AD42"/>
    <mergeCell ref="D41:D43"/>
    <mergeCell ref="E41:G41"/>
    <mergeCell ref="H41:N41"/>
    <mergeCell ref="O41:O42"/>
    <mergeCell ref="P41:Q42"/>
    <mergeCell ref="T41:T43"/>
    <mergeCell ref="E43:Q43"/>
    <mergeCell ref="U43:AG43"/>
    <mergeCell ref="AI46:AI47"/>
    <mergeCell ref="B44:C47"/>
    <mergeCell ref="D44:E47"/>
    <mergeCell ref="F44:G47"/>
    <mergeCell ref="H44:I47"/>
    <mergeCell ref="J44:K47"/>
    <mergeCell ref="L44:O44"/>
    <mergeCell ref="P44:S44"/>
    <mergeCell ref="T44:U47"/>
    <mergeCell ref="V44:W47"/>
    <mergeCell ref="D48:E49"/>
    <mergeCell ref="F48:G49"/>
    <mergeCell ref="H48:I49"/>
    <mergeCell ref="J48:K49"/>
    <mergeCell ref="L48:M49"/>
    <mergeCell ref="N48:O49"/>
    <mergeCell ref="AD46:AD47"/>
    <mergeCell ref="AE46:AE47"/>
    <mergeCell ref="X44:AD45"/>
    <mergeCell ref="AE44:AL45"/>
    <mergeCell ref="L45:M47"/>
    <mergeCell ref="N45:O47"/>
    <mergeCell ref="P45:Q47"/>
    <mergeCell ref="R45:S47"/>
    <mergeCell ref="X46:Y47"/>
    <mergeCell ref="Z46:AA47"/>
    <mergeCell ref="AB46:AB47"/>
    <mergeCell ref="AC46:AC47"/>
    <mergeCell ref="AJ46:AJ47"/>
    <mergeCell ref="AK46:AK47"/>
    <mergeCell ref="AL46:AL47"/>
    <mergeCell ref="AF46:AF47"/>
    <mergeCell ref="AG46:AG47"/>
    <mergeCell ref="AH46:AH47"/>
    <mergeCell ref="I52:AL52"/>
    <mergeCell ref="AH48:AH49"/>
    <mergeCell ref="AI48:AI49"/>
    <mergeCell ref="AJ48:AJ49"/>
    <mergeCell ref="AK48:AK49"/>
    <mergeCell ref="AL48:AL49"/>
    <mergeCell ref="B50:D52"/>
    <mergeCell ref="E50:AL50"/>
    <mergeCell ref="E51:H51"/>
    <mergeCell ref="I51:AL51"/>
    <mergeCell ref="E52:H52"/>
    <mergeCell ref="AB48:AB49"/>
    <mergeCell ref="AC48:AC49"/>
    <mergeCell ref="AD48:AD49"/>
    <mergeCell ref="AE48:AE49"/>
    <mergeCell ref="AF48:AF49"/>
    <mergeCell ref="AG48:AG49"/>
    <mergeCell ref="P48:Q49"/>
    <mergeCell ref="R48:S49"/>
    <mergeCell ref="T48:U49"/>
    <mergeCell ref="V48:W49"/>
    <mergeCell ref="X48:Y49"/>
    <mergeCell ref="Z48:AA49"/>
    <mergeCell ref="B48:C49"/>
  </mergeCells>
  <phoneticPr fontId="2"/>
  <dataValidations count="1">
    <dataValidation type="list" allowBlank="1" showInputMessage="1" showErrorMessage="1" sqref="B15:E15 F14:G15 B48:AA49" xr:uid="{9DC681CD-59DD-460C-9247-66523E5D1077}">
      <formula1>"○,　"</formula1>
    </dataValidation>
  </dataValidations>
  <pageMargins left="0.7" right="0.7" top="0.75" bottom="0.75" header="0.3" footer="0.3"/>
  <pageSetup paperSize="9" scale="5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3AF75-F55D-423B-80A7-EA40E7C78623}">
  <dimension ref="B1:K60"/>
  <sheetViews>
    <sheetView topLeftCell="A37" workbookViewId="0">
      <selection activeCell="G9" sqref="G9:N10"/>
    </sheetView>
  </sheetViews>
  <sheetFormatPr defaultRowHeight="18.75" x14ac:dyDescent="0.4"/>
  <cols>
    <col min="2" max="2" width="11.625" style="1" bestFit="1" customWidth="1"/>
    <col min="3" max="3" width="9.5" bestFit="1" customWidth="1"/>
    <col min="4" max="4" width="10.375" style="1" bestFit="1" customWidth="1"/>
    <col min="5" max="6" width="9.5" style="1" customWidth="1"/>
    <col min="8" max="8" width="10.5" style="1" bestFit="1" customWidth="1"/>
    <col min="9" max="9" width="9.5" style="1" bestFit="1" customWidth="1"/>
    <col min="10" max="10" width="21.375" bestFit="1" customWidth="1"/>
    <col min="12" max="12" width="21.375" bestFit="1" customWidth="1"/>
  </cols>
  <sheetData>
    <row r="1" spans="2:11" x14ac:dyDescent="0.4">
      <c r="B1" s="1" t="s">
        <v>85</v>
      </c>
      <c r="F1" s="1" t="s">
        <v>89</v>
      </c>
    </row>
    <row r="2" spans="2:11" x14ac:dyDescent="0.4">
      <c r="B2" s="2">
        <v>1</v>
      </c>
      <c r="C2" s="3">
        <v>1</v>
      </c>
      <c r="D2" s="2">
        <v>550000</v>
      </c>
      <c r="E2" s="10"/>
      <c r="F2" s="2">
        <v>1</v>
      </c>
      <c r="G2" s="2">
        <v>1</v>
      </c>
      <c r="H2" s="3"/>
      <c r="I2"/>
      <c r="J2" s="3" t="s">
        <v>70</v>
      </c>
      <c r="K2" s="3">
        <f>IFERROR(ROUNDDOWN(源泉徴収票様式!H23*VLOOKUP(源泉徴収票様式!H23,新生命保険料,2)+VLOOKUP(源泉徴収票様式!H23,新生命保険料,3),0),0)</f>
        <v>0</v>
      </c>
    </row>
    <row r="3" spans="2:11" x14ac:dyDescent="0.4">
      <c r="B3" s="2">
        <v>1619000</v>
      </c>
      <c r="C3" s="3">
        <v>0.6</v>
      </c>
      <c r="D3" s="2">
        <v>-100000</v>
      </c>
      <c r="E3" s="10"/>
      <c r="F3" s="2">
        <v>20001</v>
      </c>
      <c r="G3" s="6">
        <v>0.5</v>
      </c>
      <c r="H3" s="3">
        <v>10000</v>
      </c>
      <c r="I3"/>
      <c r="J3" s="3" t="s">
        <v>71</v>
      </c>
      <c r="K3" s="3">
        <f>IFERROR(ROUNDDOWN(源泉徴収票様式!V23*VLOOKUP(源泉徴収票様式!V23,新生命保険料,2)+VLOOKUP(源泉徴収票様式!V23,新生命保険料,3),0),0)</f>
        <v>0</v>
      </c>
    </row>
    <row r="4" spans="2:11" x14ac:dyDescent="0.4">
      <c r="B4" s="2">
        <v>1800000</v>
      </c>
      <c r="C4" s="3">
        <v>0.7</v>
      </c>
      <c r="D4" s="2">
        <v>80000</v>
      </c>
      <c r="E4" s="10"/>
      <c r="F4" s="2">
        <v>40001</v>
      </c>
      <c r="G4" s="7">
        <v>0.25</v>
      </c>
      <c r="H4" s="3">
        <v>20000</v>
      </c>
      <c r="I4"/>
      <c r="J4" s="3" t="s">
        <v>72</v>
      </c>
      <c r="K4" s="3">
        <f>IFERROR(ROUNDDOWN(源泉徴収票様式!AC23*VLOOKUP(源泉徴収票様式!AC23,新生命保険料,2)+VLOOKUP(源泉徴収票様式!AC23,新生命保険料,3),0),0)</f>
        <v>0</v>
      </c>
    </row>
    <row r="5" spans="2:11" x14ac:dyDescent="0.4">
      <c r="B5" s="2">
        <v>3600000</v>
      </c>
      <c r="C5" s="3">
        <v>0.8</v>
      </c>
      <c r="D5" s="2">
        <v>440000</v>
      </c>
      <c r="E5" s="10"/>
      <c r="F5" s="2">
        <v>80001</v>
      </c>
      <c r="G5" s="2">
        <v>0</v>
      </c>
      <c r="H5" s="4">
        <v>40000</v>
      </c>
      <c r="I5"/>
    </row>
    <row r="6" spans="2:11" x14ac:dyDescent="0.4">
      <c r="B6" s="2">
        <v>6600000</v>
      </c>
      <c r="C6" s="3">
        <v>0.9</v>
      </c>
      <c r="D6" s="2">
        <v>1100000</v>
      </c>
      <c r="E6" s="10"/>
      <c r="F6" s="1" t="s">
        <v>90</v>
      </c>
      <c r="G6" s="1"/>
      <c r="H6"/>
      <c r="I6"/>
    </row>
    <row r="7" spans="2:11" x14ac:dyDescent="0.4">
      <c r="B7" s="2">
        <v>8500000</v>
      </c>
      <c r="C7" s="3">
        <v>1</v>
      </c>
      <c r="D7" s="2">
        <f>-1950000+IF(COUNTIF(源泉徴収票様式!L48,"○")+SUM(源泉徴収票様式!O14,源泉徴収票様式!AG14)&gt;0,MIN(150000,(源泉徴収票様式!G9-8500000)*0.1),0)</f>
        <v>-1950000</v>
      </c>
      <c r="E7" s="10"/>
      <c r="F7" s="2">
        <v>1</v>
      </c>
      <c r="G7" s="2">
        <v>1</v>
      </c>
      <c r="H7" s="3"/>
      <c r="I7"/>
      <c r="J7" s="3" t="s">
        <v>73</v>
      </c>
      <c r="K7" s="3">
        <f>IFERROR(ROUNDDOWN(源泉徴収票様式!O23*VLOOKUP(源泉徴収票様式!O23,旧生命保険料,2)+VLOOKUP(源泉徴収票様式!O23,旧生命保険料,3),0),0)</f>
        <v>0</v>
      </c>
    </row>
    <row r="8" spans="2:11" x14ac:dyDescent="0.4">
      <c r="B8" s="10"/>
      <c r="C8" s="11"/>
      <c r="D8" s="10"/>
      <c r="E8" s="10"/>
      <c r="F8" s="2">
        <v>25000</v>
      </c>
      <c r="G8" s="6">
        <v>0.5</v>
      </c>
      <c r="H8" s="3">
        <v>12500</v>
      </c>
      <c r="I8"/>
      <c r="J8" s="3" t="s">
        <v>74</v>
      </c>
      <c r="K8" s="3">
        <f>IFERROR(ROUNDDOWN(源泉徴収票様式!AJ23*VLOOKUP(源泉徴収票様式!AJ23,旧生命保険料,2)+VLOOKUP(源泉徴収票様式!AJ23,旧生命保険料,3),0),0)</f>
        <v>0</v>
      </c>
    </row>
    <row r="9" spans="2:11" x14ac:dyDescent="0.4">
      <c r="B9" s="1" t="s">
        <v>91</v>
      </c>
      <c r="F9" s="2">
        <v>50000</v>
      </c>
      <c r="G9" s="7">
        <v>0.25</v>
      </c>
      <c r="H9" s="4">
        <v>25000</v>
      </c>
      <c r="I9"/>
    </row>
    <row r="10" spans="2:11" x14ac:dyDescent="0.4">
      <c r="B10" s="4">
        <v>0</v>
      </c>
      <c r="C10" s="2">
        <v>380000</v>
      </c>
      <c r="D10" s="4">
        <v>480000</v>
      </c>
      <c r="E10" s="12"/>
      <c r="F10" s="2">
        <v>100000</v>
      </c>
      <c r="G10" s="2">
        <v>0</v>
      </c>
      <c r="H10" s="4">
        <v>50000</v>
      </c>
      <c r="I10"/>
    </row>
    <row r="11" spans="2:11" x14ac:dyDescent="0.4">
      <c r="B11" s="2">
        <v>9000001</v>
      </c>
      <c r="C11" s="2">
        <v>260000</v>
      </c>
      <c r="D11" s="4">
        <v>320000</v>
      </c>
      <c r="E11" s="12"/>
      <c r="F11" s="12"/>
    </row>
    <row r="12" spans="2:11" x14ac:dyDescent="0.4">
      <c r="B12" s="2">
        <v>9500001</v>
      </c>
      <c r="C12" s="2">
        <v>130000</v>
      </c>
      <c r="D12" s="4">
        <v>160000</v>
      </c>
      <c r="E12" s="12"/>
      <c r="F12" s="12" t="s">
        <v>93</v>
      </c>
    </row>
    <row r="13" spans="2:11" x14ac:dyDescent="0.4">
      <c r="B13" s="2">
        <v>10000001</v>
      </c>
      <c r="C13" s="2">
        <v>0</v>
      </c>
      <c r="D13" s="4">
        <v>0</v>
      </c>
      <c r="E13" s="12"/>
      <c r="F13" s="4">
        <v>380001</v>
      </c>
      <c r="G13" s="4">
        <v>380000</v>
      </c>
      <c r="H13" s="2">
        <v>260000</v>
      </c>
      <c r="I13" s="2">
        <v>130000</v>
      </c>
    </row>
    <row r="14" spans="2:11" x14ac:dyDescent="0.4">
      <c r="B14" s="1" t="s">
        <v>92</v>
      </c>
      <c r="F14" s="2">
        <v>850001</v>
      </c>
      <c r="G14" s="2">
        <v>360000</v>
      </c>
      <c r="H14" s="2">
        <v>240000</v>
      </c>
      <c r="I14" s="2">
        <v>120000</v>
      </c>
    </row>
    <row r="15" spans="2:11" x14ac:dyDescent="0.4">
      <c r="B15" s="2">
        <v>1</v>
      </c>
      <c r="C15" s="5">
        <v>0.05</v>
      </c>
      <c r="D15" s="2">
        <v>0</v>
      </c>
      <c r="E15" s="10"/>
      <c r="F15" s="2">
        <v>900001</v>
      </c>
      <c r="G15" s="4">
        <v>310000</v>
      </c>
      <c r="H15" s="2">
        <v>210000</v>
      </c>
      <c r="I15" s="2">
        <v>110000</v>
      </c>
    </row>
    <row r="16" spans="2:11" x14ac:dyDescent="0.4">
      <c r="B16" s="2">
        <v>1950001</v>
      </c>
      <c r="C16" s="5">
        <v>0.1</v>
      </c>
      <c r="D16" s="2">
        <v>97500</v>
      </c>
      <c r="E16" s="10"/>
      <c r="F16" s="2">
        <v>950001</v>
      </c>
      <c r="G16" s="4">
        <v>260000</v>
      </c>
      <c r="H16" s="2">
        <v>180000</v>
      </c>
      <c r="I16" s="2">
        <v>90000</v>
      </c>
    </row>
    <row r="17" spans="2:9" x14ac:dyDescent="0.4">
      <c r="B17" s="2">
        <v>3300001</v>
      </c>
      <c r="C17" s="5">
        <v>0.2</v>
      </c>
      <c r="D17" s="2">
        <v>427500</v>
      </c>
      <c r="E17" s="10"/>
      <c r="F17" s="2">
        <v>1000001</v>
      </c>
      <c r="G17" s="4">
        <v>210000</v>
      </c>
      <c r="H17" s="2">
        <v>140000</v>
      </c>
      <c r="I17" s="2">
        <v>70000</v>
      </c>
    </row>
    <row r="18" spans="2:9" x14ac:dyDescent="0.4">
      <c r="B18" s="2">
        <v>6950001</v>
      </c>
      <c r="C18" s="5">
        <v>0.23</v>
      </c>
      <c r="D18" s="2">
        <v>636000</v>
      </c>
      <c r="E18" s="10"/>
      <c r="F18" s="2">
        <v>1050001</v>
      </c>
      <c r="G18" s="4">
        <v>160000</v>
      </c>
      <c r="H18" s="2">
        <v>110000</v>
      </c>
      <c r="I18" s="2">
        <v>60000</v>
      </c>
    </row>
    <row r="19" spans="2:9" x14ac:dyDescent="0.4">
      <c r="B19" s="2">
        <v>9000001</v>
      </c>
      <c r="C19" s="5">
        <v>0.33</v>
      </c>
      <c r="D19" s="2">
        <v>1536000</v>
      </c>
      <c r="E19" s="10"/>
      <c r="F19" s="2">
        <v>1100001</v>
      </c>
      <c r="G19" s="4">
        <v>110000</v>
      </c>
      <c r="H19" s="2">
        <v>80000</v>
      </c>
      <c r="I19" s="2">
        <v>40000</v>
      </c>
    </row>
    <row r="20" spans="2:9" x14ac:dyDescent="0.4">
      <c r="B20" s="2">
        <v>18000001</v>
      </c>
      <c r="C20" s="5">
        <v>0.4</v>
      </c>
      <c r="D20" s="2">
        <v>2796000</v>
      </c>
      <c r="E20" s="10"/>
      <c r="F20" s="2">
        <v>1150001</v>
      </c>
      <c r="G20" s="4">
        <v>60000</v>
      </c>
      <c r="H20" s="2">
        <v>40000</v>
      </c>
      <c r="I20" s="2">
        <v>20000</v>
      </c>
    </row>
    <row r="21" spans="2:9" x14ac:dyDescent="0.4">
      <c r="B21" s="2">
        <v>40000001</v>
      </c>
      <c r="C21" s="5">
        <v>0.45</v>
      </c>
      <c r="D21" s="2">
        <v>4796000</v>
      </c>
      <c r="E21" s="10"/>
      <c r="F21" s="2">
        <v>1200001</v>
      </c>
      <c r="G21" s="4">
        <v>30000</v>
      </c>
      <c r="H21" s="2">
        <v>20000</v>
      </c>
      <c r="I21" s="2">
        <v>10000</v>
      </c>
    </row>
    <row r="22" spans="2:9" x14ac:dyDescent="0.4">
      <c r="F22" s="2">
        <v>1230001</v>
      </c>
      <c r="G22" s="4">
        <v>0</v>
      </c>
      <c r="H22" s="2">
        <v>0</v>
      </c>
      <c r="I22" s="2">
        <v>0</v>
      </c>
    </row>
    <row r="23" spans="2:9" x14ac:dyDescent="0.4">
      <c r="B23" s="1" t="s">
        <v>95</v>
      </c>
    </row>
    <row r="24" spans="2:9" x14ac:dyDescent="0.4">
      <c r="B24" s="4">
        <v>0</v>
      </c>
      <c r="C24" s="2">
        <v>330000</v>
      </c>
      <c r="D24" s="4">
        <v>380000</v>
      </c>
      <c r="F24" s="12" t="s">
        <v>96</v>
      </c>
    </row>
    <row r="25" spans="2:9" x14ac:dyDescent="0.4">
      <c r="B25" s="2">
        <v>9000001</v>
      </c>
      <c r="C25" s="2">
        <v>220000</v>
      </c>
      <c r="D25" s="4">
        <v>260000</v>
      </c>
      <c r="F25" s="4">
        <v>380001</v>
      </c>
      <c r="G25" s="4">
        <v>330000</v>
      </c>
      <c r="H25" s="2">
        <v>220000</v>
      </c>
      <c r="I25" s="2">
        <v>110000</v>
      </c>
    </row>
    <row r="26" spans="2:9" x14ac:dyDescent="0.4">
      <c r="B26" s="2">
        <v>9500001</v>
      </c>
      <c r="C26" s="2">
        <v>110000</v>
      </c>
      <c r="D26" s="4">
        <v>130000</v>
      </c>
      <c r="F26" s="2">
        <v>900001</v>
      </c>
      <c r="G26" s="4">
        <v>310000</v>
      </c>
      <c r="H26" s="2">
        <v>210000</v>
      </c>
      <c r="I26" s="2">
        <v>110000</v>
      </c>
    </row>
    <row r="27" spans="2:9" x14ac:dyDescent="0.4">
      <c r="B27" s="2">
        <v>10000001</v>
      </c>
      <c r="C27" s="2">
        <v>0</v>
      </c>
      <c r="D27" s="4">
        <v>0</v>
      </c>
      <c r="F27" s="2">
        <v>950001</v>
      </c>
      <c r="G27" s="4">
        <v>260000</v>
      </c>
      <c r="H27" s="2">
        <v>180000</v>
      </c>
      <c r="I27" s="2">
        <v>90000</v>
      </c>
    </row>
    <row r="28" spans="2:9" x14ac:dyDescent="0.4">
      <c r="F28" s="2">
        <v>1000001</v>
      </c>
      <c r="G28" s="4">
        <v>210000</v>
      </c>
      <c r="H28" s="2">
        <v>140000</v>
      </c>
      <c r="I28" s="2">
        <v>70000</v>
      </c>
    </row>
    <row r="29" spans="2:9" x14ac:dyDescent="0.4">
      <c r="B29" s="1" t="s">
        <v>102</v>
      </c>
      <c r="F29" s="2">
        <v>1050001</v>
      </c>
      <c r="G29" s="4">
        <v>160000</v>
      </c>
      <c r="H29" s="2">
        <v>110000</v>
      </c>
      <c r="I29" s="2">
        <v>60000</v>
      </c>
    </row>
    <row r="30" spans="2:9" x14ac:dyDescent="0.4">
      <c r="B30" s="2">
        <v>1</v>
      </c>
      <c r="C30" s="4">
        <v>315000</v>
      </c>
      <c r="D30" s="2">
        <v>350000</v>
      </c>
      <c r="F30" s="2">
        <v>1100001</v>
      </c>
      <c r="G30" s="4">
        <v>110000</v>
      </c>
      <c r="H30" s="2">
        <v>80000</v>
      </c>
      <c r="I30" s="2">
        <v>40000</v>
      </c>
    </row>
    <row r="31" spans="2:9" x14ac:dyDescent="0.4">
      <c r="B31" s="2">
        <v>2</v>
      </c>
      <c r="C31" s="4">
        <v>819000</v>
      </c>
      <c r="D31" s="2">
        <v>1020000</v>
      </c>
      <c r="F31" s="2">
        <v>1150001</v>
      </c>
      <c r="G31" s="4">
        <v>60000</v>
      </c>
      <c r="H31" s="2">
        <v>40000</v>
      </c>
      <c r="I31" s="2">
        <v>20000</v>
      </c>
    </row>
    <row r="32" spans="2:9" x14ac:dyDescent="0.4">
      <c r="B32" s="2">
        <v>3</v>
      </c>
      <c r="C32" s="4">
        <v>1134000</v>
      </c>
      <c r="D32" s="2">
        <v>1370000</v>
      </c>
      <c r="F32" s="2">
        <v>1200001</v>
      </c>
      <c r="G32" s="4">
        <v>30000</v>
      </c>
      <c r="H32" s="2">
        <v>20000</v>
      </c>
      <c r="I32" s="2">
        <v>10000</v>
      </c>
    </row>
    <row r="33" spans="2:11" x14ac:dyDescent="0.4">
      <c r="B33" s="2">
        <v>4</v>
      </c>
      <c r="C33" s="4">
        <v>1449000</v>
      </c>
      <c r="D33" s="2">
        <v>1720000</v>
      </c>
      <c r="F33" s="2">
        <v>1230001</v>
      </c>
      <c r="G33" s="4">
        <v>0</v>
      </c>
      <c r="H33" s="2">
        <v>0</v>
      </c>
      <c r="I33" s="2">
        <v>0</v>
      </c>
    </row>
    <row r="34" spans="2:11" x14ac:dyDescent="0.4">
      <c r="B34" s="2">
        <v>5</v>
      </c>
      <c r="C34" s="4">
        <v>1764000</v>
      </c>
      <c r="D34" s="2">
        <v>2070000</v>
      </c>
    </row>
    <row r="35" spans="2:11" x14ac:dyDescent="0.4">
      <c r="B35" s="2">
        <v>6</v>
      </c>
      <c r="C35" s="4">
        <v>2079000</v>
      </c>
      <c r="D35" s="2">
        <v>2420000</v>
      </c>
      <c r="F35" s="1" t="s">
        <v>97</v>
      </c>
    </row>
    <row r="36" spans="2:11" x14ac:dyDescent="0.4">
      <c r="B36" s="2">
        <v>7</v>
      </c>
      <c r="C36" s="4">
        <v>2394000</v>
      </c>
      <c r="D36" s="2">
        <v>2770000</v>
      </c>
      <c r="F36" s="2">
        <v>1</v>
      </c>
      <c r="G36" s="2">
        <v>1</v>
      </c>
      <c r="H36" s="3"/>
      <c r="I36"/>
      <c r="J36" s="3" t="s">
        <v>70</v>
      </c>
      <c r="K36" s="3">
        <f>IFERROR(ROUNDDOWN(源泉徴収票様式!H23*VLOOKUP(源泉徴収票様式!H23,住民税新生命保険料,2)+VLOOKUP(源泉徴収票様式!H23,住民税新生命保険料,3),0),0)</f>
        <v>0</v>
      </c>
    </row>
    <row r="37" spans="2:11" x14ac:dyDescent="0.4">
      <c r="B37" s="2">
        <v>8</v>
      </c>
      <c r="C37" s="4">
        <v>2709000</v>
      </c>
      <c r="D37" s="2">
        <v>3120000</v>
      </c>
      <c r="F37" s="2">
        <v>12001</v>
      </c>
      <c r="G37" s="6">
        <v>0.5</v>
      </c>
      <c r="H37" s="3">
        <v>6000</v>
      </c>
      <c r="I37"/>
      <c r="J37" s="3" t="s">
        <v>71</v>
      </c>
      <c r="K37" s="3">
        <f>IFERROR(ROUNDDOWN(源泉徴収票様式!V23*VLOOKUP(源泉徴収票様式!V23,住民税新生命保険料,2)+VLOOKUP(源泉徴収票様式!V23,住民税新生命保険料,3),0),0)</f>
        <v>0</v>
      </c>
    </row>
    <row r="38" spans="2:11" x14ac:dyDescent="0.4">
      <c r="F38" s="2">
        <v>32001</v>
      </c>
      <c r="G38" s="7">
        <v>0.25</v>
      </c>
      <c r="H38" s="3">
        <v>14000</v>
      </c>
      <c r="I38"/>
      <c r="J38" s="3" t="s">
        <v>72</v>
      </c>
      <c r="K38" s="3">
        <f>IFERROR(ROUNDDOWN(源泉徴収票様式!AC23*VLOOKUP(源泉徴収票様式!AC23,住民税新生命保険料,2)+VLOOKUP(源泉徴収票様式!AC23,住民税新生命保険料,3),0),0)</f>
        <v>0</v>
      </c>
    </row>
    <row r="39" spans="2:11" x14ac:dyDescent="0.4">
      <c r="B39" s="1" t="s">
        <v>119</v>
      </c>
      <c r="F39" s="2">
        <v>56001</v>
      </c>
      <c r="G39" s="2">
        <v>0</v>
      </c>
      <c r="H39" s="4">
        <v>28000</v>
      </c>
      <c r="I39"/>
    </row>
    <row r="40" spans="2:11" x14ac:dyDescent="0.4">
      <c r="B40" s="4">
        <v>0</v>
      </c>
      <c r="C40" s="2">
        <v>480000</v>
      </c>
      <c r="D40" s="32"/>
      <c r="F40" s="1" t="s">
        <v>98</v>
      </c>
      <c r="G40" s="1"/>
      <c r="H40"/>
      <c r="I40"/>
    </row>
    <row r="41" spans="2:11" x14ac:dyDescent="0.4">
      <c r="B41" s="2">
        <v>24000000</v>
      </c>
      <c r="C41" s="2">
        <v>320000</v>
      </c>
      <c r="D41" s="32"/>
      <c r="F41" s="2">
        <v>1</v>
      </c>
      <c r="G41" s="2">
        <v>1</v>
      </c>
      <c r="H41" s="3"/>
      <c r="I41"/>
      <c r="J41" s="3" t="s">
        <v>73</v>
      </c>
      <c r="K41" s="3">
        <f>IFERROR(ROUNDDOWN(源泉徴収票様式!O23*VLOOKUP(源泉徴収票様式!O23,住民税旧生命保険料,2)+VLOOKUP(源泉徴収票様式!O23,住民税旧生命保険料,3),0),0)</f>
        <v>0</v>
      </c>
    </row>
    <row r="42" spans="2:11" x14ac:dyDescent="0.4">
      <c r="B42" s="2">
        <v>24500000</v>
      </c>
      <c r="C42" s="2">
        <v>160000</v>
      </c>
      <c r="D42" s="32"/>
      <c r="F42" s="2">
        <v>15001</v>
      </c>
      <c r="G42" s="6">
        <v>0.5</v>
      </c>
      <c r="H42" s="3">
        <v>7500</v>
      </c>
      <c r="I42"/>
      <c r="J42" s="3" t="s">
        <v>74</v>
      </c>
      <c r="K42" s="3">
        <f>IFERROR(ROUNDDOWN(源泉徴収票様式!AJ23*VLOOKUP(源泉徴収票様式!AJ23,旧生命保険料,2)+VLOOKUP(源泉徴収票様式!AJ23,旧生命保険料,3),0),0)</f>
        <v>0</v>
      </c>
    </row>
    <row r="43" spans="2:11" x14ac:dyDescent="0.4">
      <c r="B43" s="2">
        <v>25000000</v>
      </c>
      <c r="C43" s="2">
        <v>0</v>
      </c>
      <c r="D43" s="32"/>
      <c r="F43" s="2">
        <v>40001</v>
      </c>
      <c r="G43" s="7">
        <v>0.25</v>
      </c>
      <c r="H43" s="4">
        <v>17500</v>
      </c>
      <c r="I43"/>
    </row>
    <row r="44" spans="2:11" x14ac:dyDescent="0.4">
      <c r="F44" s="2">
        <v>70001</v>
      </c>
      <c r="G44" s="2">
        <v>0</v>
      </c>
      <c r="H44" s="4">
        <v>35000</v>
      </c>
      <c r="I44"/>
    </row>
    <row r="46" spans="2:11" x14ac:dyDescent="0.4">
      <c r="B46" s="1" t="s">
        <v>120</v>
      </c>
    </row>
    <row r="47" spans="2:11" x14ac:dyDescent="0.4">
      <c r="B47" s="4">
        <v>0</v>
      </c>
      <c r="C47" s="2">
        <v>430000</v>
      </c>
    </row>
    <row r="48" spans="2:11" x14ac:dyDescent="0.4">
      <c r="B48" s="2">
        <v>24000000</v>
      </c>
      <c r="C48" s="2">
        <v>290000</v>
      </c>
    </row>
    <row r="49" spans="2:8" x14ac:dyDescent="0.4">
      <c r="B49" s="2">
        <v>24500000</v>
      </c>
      <c r="C49" s="2">
        <v>150000</v>
      </c>
    </row>
    <row r="50" spans="2:8" x14ac:dyDescent="0.4">
      <c r="B50" s="2">
        <v>25000000</v>
      </c>
      <c r="C50" s="2">
        <v>0</v>
      </c>
    </row>
    <row r="53" spans="2:8" x14ac:dyDescent="0.4">
      <c r="B53" s="1" t="s">
        <v>115</v>
      </c>
      <c r="G53" s="1" t="s">
        <v>116</v>
      </c>
    </row>
    <row r="54" spans="2:8" x14ac:dyDescent="0.4">
      <c r="B54" s="1">
        <v>0</v>
      </c>
      <c r="C54">
        <f>84.895/100</f>
        <v>0.84894999999999998</v>
      </c>
      <c r="G54" s="1">
        <v>0</v>
      </c>
      <c r="H54" s="1">
        <f>5.105/84.895</f>
        <v>6.0133105601036581E-2</v>
      </c>
    </row>
    <row r="55" spans="2:8" x14ac:dyDescent="0.4">
      <c r="B55" s="1">
        <v>1950001</v>
      </c>
      <c r="C55">
        <f>79.79/100</f>
        <v>0.79790000000000005</v>
      </c>
      <c r="G55" s="1">
        <v>1950001</v>
      </c>
      <c r="H55" s="1">
        <f>10.21/79.79</f>
        <v>0.12796089735555835</v>
      </c>
    </row>
    <row r="56" spans="2:8" x14ac:dyDescent="0.4">
      <c r="B56" s="1">
        <v>3300001</v>
      </c>
      <c r="C56">
        <f>69.58/100</f>
        <v>0.69579999999999997</v>
      </c>
      <c r="G56" s="1">
        <v>3300001</v>
      </c>
      <c r="H56" s="1">
        <f>20.42/69.58</f>
        <v>0.29347513653348667</v>
      </c>
    </row>
    <row r="57" spans="2:8" x14ac:dyDescent="0.4">
      <c r="B57" s="1">
        <v>6950001</v>
      </c>
      <c r="C57">
        <f>66.517/100</f>
        <v>0.66516999999999993</v>
      </c>
      <c r="G57" s="1">
        <v>6950001</v>
      </c>
      <c r="H57" s="1">
        <f>23.483/66.517</f>
        <v>0.35303756934317548</v>
      </c>
    </row>
    <row r="58" spans="2:8" x14ac:dyDescent="0.4">
      <c r="B58" s="1">
        <v>9000001</v>
      </c>
      <c r="C58">
        <f>56.307/100</f>
        <v>0.56307000000000007</v>
      </c>
      <c r="G58" s="1">
        <v>9000001</v>
      </c>
      <c r="H58" s="1">
        <f>33.693/56.307</f>
        <v>0.59838030795460595</v>
      </c>
    </row>
    <row r="59" spans="2:8" x14ac:dyDescent="0.4">
      <c r="B59" s="1">
        <v>18000001</v>
      </c>
      <c r="C59">
        <f>49.16/100</f>
        <v>0.49159999999999998</v>
      </c>
    </row>
    <row r="60" spans="2:8" x14ac:dyDescent="0.4">
      <c r="B60" s="1">
        <v>40000001</v>
      </c>
      <c r="C60">
        <f>44.055/100</f>
        <v>0.44055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17</vt:i4>
      </vt:variant>
    </vt:vector>
  </HeadingPairs>
  <TitlesOfParts>
    <vt:vector size="20" baseType="lpstr">
      <vt:lpstr>源泉徴収票様式</vt:lpstr>
      <vt:lpstr>源泉徴収票様式(住民税)</vt:lpstr>
      <vt:lpstr>table</vt:lpstr>
      <vt:lpstr>源泉徴収票様式!Print_Area</vt:lpstr>
      <vt:lpstr>'源泉徴収票様式(住民税)'!Print_Area</vt:lpstr>
      <vt:lpstr>基礎控除</vt:lpstr>
      <vt:lpstr>給与所得控除</vt:lpstr>
      <vt:lpstr>旧生命保険料</vt:lpstr>
      <vt:lpstr>住民税基礎控除</vt:lpstr>
      <vt:lpstr>住民税旧生命保険料</vt:lpstr>
      <vt:lpstr>住民税新生命保険料</vt:lpstr>
      <vt:lpstr>住民税配偶者控除</vt:lpstr>
      <vt:lpstr>住民税配偶者特別控除</vt:lpstr>
      <vt:lpstr>所得割非課税</vt:lpstr>
      <vt:lpstr>所得税率</vt:lpstr>
      <vt:lpstr>新生命保険料</vt:lpstr>
      <vt:lpstr>申告割合</vt:lpstr>
      <vt:lpstr>特例割合</vt:lpstr>
      <vt:lpstr>配偶者控除</vt:lpstr>
      <vt:lpstr>配偶者特別控除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小西佑児</dc:creator>
  <cp:lastModifiedBy>小西佑児</cp:lastModifiedBy>
  <cp:lastPrinted>2020-07-09T13:45:58Z</cp:lastPrinted>
  <dcterms:created xsi:type="dcterms:W3CDTF">2020-07-08T12:12:04Z</dcterms:created>
  <dcterms:modified xsi:type="dcterms:W3CDTF">2021-01-30T11:56:10Z</dcterms:modified>
</cp:coreProperties>
</file>